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S:\Shared With Me\4. IDH themes\4. Working conditions &amp; living wage\4. Beyond 1 sector\Pricing\Sustainable Procurement Kit\Designed Model\"/>
    </mc:Choice>
  </mc:AlternateContent>
  <xr:revisionPtr revIDLastSave="0" documentId="13_ncr:1_{0806AD5E-0346-4AA3-BC07-DBAC02740454}" xr6:coauthVersionLast="41" xr6:coauthVersionMax="41" xr10:uidLastSave="{00000000-0000-0000-0000-000000000000}"/>
  <workbookProtection workbookAlgorithmName="SHA-512" workbookHashValue="uTFnMJqbs+sWuonKFS1VK73nKpMg4xnqh1M+vVwFOLW419H7Wodd/lXIPjXNoZrJjGKUIKYgQ1bPw9AYm2sDIw==" workbookSaltValue="jUS09WmFlj7lwT5Jvy1r8w==" workbookSpinCount="100000" lockStructure="1"/>
  <bookViews>
    <workbookView xWindow="20370" yWindow="-120" windowWidth="29040" windowHeight="15840" tabRatio="775" xr2:uid="{35218D13-ADEC-41BE-BAB4-129B6607A4E7}"/>
  </bookViews>
  <sheets>
    <sheet name="1. Calculate Living Wage Gap" sheetId="1" r:id="rId1"/>
    <sheet name="2. Required Sector Data" sheetId="2" r:id="rId2"/>
    <sheet name="3. Product Purchase Data" sheetId="5" r:id="rId3"/>
    <sheet name="4. Living Wage Impact Dashboard" sheetId="4" r:id="rId4"/>
    <sheet name="Data validation"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1" l="1"/>
  <c r="D5" i="1"/>
  <c r="D14" i="4" l="1"/>
  <c r="D15" i="4" s="1"/>
  <c r="E14" i="4"/>
  <c r="E15" i="4" s="1"/>
  <c r="F14" i="4"/>
  <c r="F15" i="4" s="1"/>
  <c r="G14" i="4"/>
  <c r="G15" i="4" s="1"/>
  <c r="C22" i="4"/>
  <c r="C16" i="4"/>
  <c r="C19" i="4"/>
  <c r="D11" i="4"/>
  <c r="E11" i="4"/>
  <c r="C10" i="6"/>
  <c r="C14" i="4" s="1"/>
  <c r="C5" i="6"/>
  <c r="F11" i="4" s="1"/>
  <c r="C11" i="4" l="1"/>
  <c r="C12" i="4" s="1"/>
  <c r="C15" i="4"/>
  <c r="F12" i="4"/>
  <c r="D12" i="4"/>
  <c r="E12" i="4"/>
  <c r="G11" i="4"/>
  <c r="G12" i="4" s="1"/>
  <c r="C14" i="6"/>
  <c r="G19" i="4"/>
  <c r="F19" i="4"/>
  <c r="E19" i="4"/>
  <c r="D19" i="4"/>
  <c r="B20" i="4"/>
  <c r="C9" i="4"/>
  <c r="G9" i="4"/>
  <c r="F9" i="4"/>
  <c r="E9" i="4"/>
  <c r="D9" i="4"/>
  <c r="G5" i="4"/>
  <c r="F5" i="4"/>
  <c r="E5" i="4"/>
  <c r="D5" i="4"/>
  <c r="C5" i="4"/>
  <c r="C20" i="4" s="1"/>
  <c r="C21" i="4" s="1"/>
  <c r="E9" i="5"/>
  <c r="G26" i="4" l="1"/>
  <c r="D26" i="4"/>
  <c r="C26" i="4"/>
  <c r="C25" i="4" s="1"/>
  <c r="E26" i="4"/>
  <c r="F26" i="4"/>
  <c r="D30" i="4"/>
  <c r="E30" i="4"/>
  <c r="F30" i="4"/>
  <c r="G30" i="4"/>
  <c r="D20" i="4" l="1"/>
  <c r="D21" i="4" s="1"/>
  <c r="E20" i="4"/>
  <c r="E21" i="4" s="1"/>
  <c r="F20" i="4"/>
  <c r="F21" i="4" s="1"/>
  <c r="G20" i="4"/>
  <c r="G21" i="4" s="1"/>
  <c r="G23" i="4"/>
  <c r="F23" i="4"/>
  <c r="E23" i="4"/>
  <c r="D23" i="4"/>
  <c r="C23" i="4"/>
  <c r="C24" i="4" s="1"/>
  <c r="C30" i="4"/>
  <c r="G22" i="4"/>
  <c r="F22" i="4"/>
  <c r="E22" i="4"/>
  <c r="D22" i="4"/>
  <c r="G16" i="4"/>
  <c r="G17" i="4" s="1"/>
  <c r="F16" i="4"/>
  <c r="F17" i="4" s="1"/>
  <c r="E16" i="4"/>
  <c r="E17" i="4" s="1"/>
  <c r="D16" i="4"/>
  <c r="D17" i="4" l="1"/>
  <c r="C43" i="4"/>
  <c r="C17" i="4"/>
  <c r="C32" i="4"/>
  <c r="F25" i="4"/>
  <c r="F32" i="4" s="1"/>
  <c r="D25" i="4"/>
  <c r="D32" i="4" s="1"/>
  <c r="E25" i="4"/>
  <c r="E32" i="4" s="1"/>
  <c r="G25" i="4"/>
  <c r="G32" i="4" s="1"/>
  <c r="G24" i="4"/>
  <c r="F24" i="4"/>
  <c r="D24" i="4"/>
  <c r="E24" i="4"/>
  <c r="C44" i="4" l="1"/>
  <c r="E33" i="4"/>
  <c r="G33" i="4"/>
  <c r="F33" i="4"/>
  <c r="C33" i="4"/>
  <c r="D33" i="4"/>
  <c r="C34" i="4"/>
  <c r="F34" i="4"/>
  <c r="D34" i="4"/>
  <c r="E34" i="4"/>
  <c r="G34" i="4"/>
  <c r="C36" i="4" l="1"/>
  <c r="C9" i="1" l="1"/>
  <c r="D9" i="1" l="1"/>
  <c r="G7" i="4"/>
  <c r="F7" i="4"/>
  <c r="E7" i="4"/>
  <c r="C7" i="4"/>
  <c r="D7" i="4"/>
  <c r="C37" i="4"/>
  <c r="C45" i="4" l="1"/>
</calcChain>
</file>

<file path=xl/sharedStrings.xml><?xml version="1.0" encoding="utf-8"?>
<sst xmlns="http://schemas.openxmlformats.org/spreadsheetml/2006/main" count="147" uniqueCount="114">
  <si>
    <t>usd/ day</t>
  </si>
  <si>
    <t>local currency/day</t>
  </si>
  <si>
    <t>Living Wage Benchmark (basic + in kind)</t>
  </si>
  <si>
    <t>Living Wage Gap</t>
  </si>
  <si>
    <t>Currently Paid Wages</t>
  </si>
  <si>
    <t>Productivity</t>
  </si>
  <si>
    <t>Raw material produced</t>
  </si>
  <si>
    <t>Days worked per month</t>
  </si>
  <si>
    <t>Cost (USD/ purchasing unit)</t>
  </si>
  <si>
    <t>No</t>
  </si>
  <si>
    <t>Yes</t>
  </si>
  <si>
    <t>Raw material required to produce the contract qty (Kg)</t>
  </si>
  <si>
    <t>Person-days required to produce this</t>
  </si>
  <si>
    <t>LW gap in scope for selected order qty (USD)</t>
  </si>
  <si>
    <t>Pricing Mechanism</t>
  </si>
  <si>
    <t>Adjustment factor to base price</t>
  </si>
  <si>
    <t>Ex-factory price (USD/Kg)</t>
  </si>
  <si>
    <t>On-cost of product (USD/ Kg)</t>
  </si>
  <si>
    <t>Contribution towards LW</t>
  </si>
  <si>
    <t>Savings to producers due to forward contracts (USD/Kg)</t>
  </si>
  <si>
    <t>Select the payment term</t>
  </si>
  <si>
    <t>Prompt Payment</t>
  </si>
  <si>
    <t>30 Days</t>
  </si>
  <si>
    <t>Finance cost savings due to Payment terms (USD/Kg)</t>
  </si>
  <si>
    <t>Surplus value created by Buyers (USD/ Kg)</t>
  </si>
  <si>
    <t>Surplus value created by Producers (USD/ Kg)</t>
  </si>
  <si>
    <t>Total LW gap bridged as per annual target (%)</t>
  </si>
  <si>
    <t>Exchange rate in local currency/USD</t>
  </si>
  <si>
    <t>Select Current Target Year:</t>
  </si>
  <si>
    <t>Quality Types</t>
  </si>
  <si>
    <t>Value differential</t>
  </si>
  <si>
    <t>Select One</t>
  </si>
  <si>
    <t>Long Term Contract</t>
  </si>
  <si>
    <t>Auction</t>
  </si>
  <si>
    <t>Spot Purchase</t>
  </si>
  <si>
    <t>Base Price Adjusted for Quality</t>
  </si>
  <si>
    <t>Price paid per final production unit at port of pick up (inclusive of transportation costs) (USD/purchase unit)</t>
  </si>
  <si>
    <t>60 Days</t>
  </si>
  <si>
    <t>90 Days</t>
  </si>
  <si>
    <t>120 Days</t>
  </si>
  <si>
    <t>Select Type of Contract</t>
  </si>
  <si>
    <t>Select Payment Term</t>
  </si>
  <si>
    <t>Quality bands</t>
  </si>
  <si>
    <t>Net Surplus created in value chain (USD)</t>
  </si>
  <si>
    <t>Product Specifications</t>
  </si>
  <si>
    <t>Living Wage Gap Calculator</t>
  </si>
  <si>
    <t>Year</t>
  </si>
  <si>
    <t>Commitment Planner</t>
  </si>
  <si>
    <t>Percentage of Living Wage Gap to close</t>
  </si>
  <si>
    <t>% Goal</t>
  </si>
  <si>
    <t xml:space="preserve">Input here any range of years and commitment levels. We recommend closing the gap by 50% as the highest percentage goal within a five year period. The percentages above are included a sample. </t>
  </si>
  <si>
    <t xml:space="preserve">Purchasing </t>
  </si>
  <si>
    <t>Net Living Wage Impact</t>
  </si>
  <si>
    <t>Sustainable Cost of Production
(including living wage and producer margin)</t>
  </si>
  <si>
    <t>Enter here the number of raw material units that must be harvested per unit of final product</t>
  </si>
  <si>
    <t xml:space="preserve"> Cost Drivers</t>
  </si>
  <si>
    <t>Average Base Price</t>
  </si>
  <si>
    <t>Interest rate at production location (%)</t>
  </si>
  <si>
    <t>Interest rate at buyer's location (%)</t>
  </si>
  <si>
    <t>Producers' savings resulting from long-term relationships (USD/kg)</t>
  </si>
  <si>
    <t>Market Price</t>
  </si>
  <si>
    <t xml:space="preserve">The percentage of the producers production must sum to 100%. </t>
  </si>
  <si>
    <t>Market Price (USD per purchasing unit)</t>
  </si>
  <si>
    <t>Other</t>
  </si>
  <si>
    <t>Premium</t>
  </si>
  <si>
    <t>Good Quality</t>
  </si>
  <si>
    <t>Average</t>
  </si>
  <si>
    <t>Discounted</t>
  </si>
  <si>
    <t>Enter quantity (in purchasing units) ordered of each quality band</t>
  </si>
  <si>
    <t>Cost of Transportation / Logistics Pathway</t>
  </si>
  <si>
    <t>Market Price Reference</t>
  </si>
  <si>
    <t>Production Information</t>
  </si>
  <si>
    <t>Choose Logistical Pathway</t>
  </si>
  <si>
    <t>Input the prevailing wage in the local currency. This may be found in a local CBA or by completing a Salary Matrix.</t>
  </si>
  <si>
    <t>Enter here the units in which the raw material is measured. For example, this may be kg, boxes, lbs or other.</t>
  </si>
  <si>
    <t>Enter here the total number of workers within scope.</t>
  </si>
  <si>
    <t>Enter here the total finished production in one year by the producers in scope.</t>
  </si>
  <si>
    <t>Annual finished production</t>
  </si>
  <si>
    <t>Enter here the units in which the finished product is measured. For example, this may be kg, boxes, lbs or other units and should reflect the units that purchase orders are in.</t>
  </si>
  <si>
    <t>Producer Margin</t>
  </si>
  <si>
    <t>Percentage of total producer output</t>
  </si>
  <si>
    <t>Total LW gap in scope</t>
  </si>
  <si>
    <t>Cost of broker or Marketing Agent</t>
  </si>
  <si>
    <t>This will show you the gap between current paid wages and a living wage as an absolute value in USD and local currency.</t>
  </si>
  <si>
    <t>Enter here the annual average number of units that are harvested per worker per day. (Total harvested raw units divided by total number of workers.)</t>
  </si>
  <si>
    <t>Input local currency amount of Living Wage Benchmark per day inclusive of both basic cash wages and in kind benefits as evaluated by the Global Living Wage Coalition.</t>
  </si>
  <si>
    <t>Enter here the average annual cost of producing 1 unit of finished product in USD/ unit of finished product.</t>
  </si>
  <si>
    <t>Contract Costs and Savings</t>
  </si>
  <si>
    <t xml:space="preserve">Enter here the margin above cost of production for producers as determined by producer coopertive or sector expert. </t>
  </si>
  <si>
    <t>Basic Quality</t>
  </si>
  <si>
    <t>Transportation and Logistics</t>
  </si>
  <si>
    <t>Brokerage/Agency Costs</t>
  </si>
  <si>
    <t>Nature of contract</t>
  </si>
  <si>
    <t>Person-days required to produce total quality.</t>
  </si>
  <si>
    <t>Input Transportation Pathway and Warehouse Costs</t>
  </si>
  <si>
    <t>Enter here the various transportation pathways that are possible and cost in USD per transportation pathway. These costs should include cost of warehousing at origin and destination. If the cost of transportation is already included in the final cost, put 0 for the costs in this table.</t>
  </si>
  <si>
    <t>Here select the margin or commission taken by both the buying and selling agent or broker, if one is used, and enter the respective unit in the right cell. If no broker is used, select none.</t>
  </si>
  <si>
    <t>Selling Agency</t>
  </si>
  <si>
    <t>Buying Agency or Broker</t>
  </si>
  <si>
    <t>None</t>
  </si>
  <si>
    <t>Involvement of Buying Agency or Broker</t>
  </si>
  <si>
    <t>Involvement of  Selling Agency</t>
  </si>
  <si>
    <t>Payment of Selling Agency</t>
  </si>
  <si>
    <t xml:space="preserve">Payment of Buying Agency or Broker </t>
  </si>
  <si>
    <t>Cents on final paid price</t>
  </si>
  <si>
    <t>% of final paid price</t>
  </si>
  <si>
    <t>No Agency</t>
  </si>
  <si>
    <t>Math for cost of broker</t>
  </si>
  <si>
    <t xml:space="preserve">Enter here the average number of days worked per person per month. </t>
  </si>
  <si>
    <t>Example 1</t>
  </si>
  <si>
    <t>Example 2</t>
  </si>
  <si>
    <t>Example 3</t>
  </si>
  <si>
    <t>Living Wage Impact Dashboard</t>
  </si>
  <si>
    <t xml:space="preserve">Enter here the names of any quality variations and the price differential per quality. For example, if one quality of product is half as expensive as the quality 1, then the quality 2 unit would be 0.5. If there is no price differential between different qualities, put 1 for all qualities.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</si>
</sst>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0_);_(* \(#,##0.00\);_(* &quot;-&quot;??_);_(@_)"/>
    <numFmt numFmtId="165" formatCode="0.000"/>
    <numFmt numFmtId="166" formatCode="_-[$$-409]* #,##0.00_ ;_-[$$-409]* \-#,##0.00\ ;_-[$$-409]* &quot;-&quot;??_ ;_-@_ "/>
    <numFmt numFmtId="167" formatCode="#,##0.0"/>
    <numFmt numFmtId="168" formatCode="_(* #,##0_);_(* \(#,##0\);_(* &quot;-&quot;??_);_(@_)"/>
    <numFmt numFmtId="169" formatCode="#,##0.000"/>
  </numFmts>
  <fonts count="22" x14ac:knownFonts="1">
    <font>
      <sz val="11"/>
      <color theme="1"/>
      <name val="Arial"/>
      <family val="2"/>
      <scheme val="minor"/>
    </font>
    <font>
      <sz val="12"/>
      <color theme="1"/>
      <name val="Arial"/>
      <family val="2"/>
      <scheme val="minor"/>
    </font>
    <font>
      <sz val="11"/>
      <color theme="1"/>
      <name val="Arial"/>
      <family val="2"/>
      <scheme val="minor"/>
    </font>
    <font>
      <b/>
      <sz val="11"/>
      <color theme="1"/>
      <name val="Arial"/>
      <family val="2"/>
      <scheme val="minor"/>
    </font>
    <font>
      <sz val="14"/>
      <color theme="1"/>
      <name val="Arial"/>
      <family val="2"/>
      <scheme val="minor"/>
    </font>
    <font>
      <sz val="11"/>
      <name val="Arial"/>
      <family val="2"/>
      <scheme val="minor"/>
    </font>
    <font>
      <sz val="11"/>
      <color theme="0" tint="-0.34998626667073579"/>
      <name val="Arial"/>
      <family val="2"/>
      <scheme val="minor"/>
    </font>
    <font>
      <sz val="12"/>
      <name val="Arial"/>
      <family val="2"/>
      <scheme val="minor"/>
    </font>
    <font>
      <b/>
      <sz val="24"/>
      <name val="Arial"/>
      <family val="2"/>
      <scheme val="minor"/>
    </font>
    <font>
      <sz val="24"/>
      <name val="Arial"/>
      <family val="2"/>
      <scheme val="minor"/>
    </font>
    <font>
      <b/>
      <sz val="20"/>
      <color theme="1"/>
      <name val="Arial"/>
      <family val="2"/>
      <scheme val="minor"/>
    </font>
    <font>
      <sz val="11"/>
      <color theme="0" tint="-0.499984740745262"/>
      <name val="Arial"/>
      <family val="2"/>
      <scheme val="minor"/>
    </font>
    <font>
      <b/>
      <sz val="20"/>
      <color theme="0"/>
      <name val="Arial"/>
      <family val="2"/>
      <scheme val="minor"/>
    </font>
    <font>
      <sz val="20"/>
      <color theme="1"/>
      <name val="Arial"/>
      <family val="2"/>
      <scheme val="minor"/>
    </font>
    <font>
      <sz val="14"/>
      <color theme="0"/>
      <name val="Arial"/>
      <family val="2"/>
      <scheme val="minor"/>
    </font>
    <font>
      <sz val="11"/>
      <color rgb="FFFF0000"/>
      <name val="Arial"/>
      <family val="2"/>
      <scheme val="minor"/>
    </font>
    <font>
      <b/>
      <sz val="11"/>
      <color theme="4"/>
      <name val="Arial"/>
      <family val="2"/>
      <scheme val="minor"/>
    </font>
    <font>
      <sz val="11"/>
      <color theme="0" tint="-0.249977111117893"/>
      <name val="Arial"/>
      <family val="2"/>
      <scheme val="minor"/>
    </font>
    <font>
      <sz val="12"/>
      <color theme="0"/>
      <name val="Arial"/>
      <family val="2"/>
      <scheme val="minor"/>
    </font>
    <font>
      <sz val="11"/>
      <color theme="1"/>
      <name val="Arial"/>
      <family val="2"/>
    </font>
    <font>
      <b/>
      <sz val="14"/>
      <color theme="0"/>
      <name val="Arial"/>
      <family val="2"/>
      <scheme val="minor"/>
    </font>
    <font>
      <b/>
      <sz val="12"/>
      <name val="Arial"/>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6AA40"/>
        <bgColor indexed="64"/>
      </patternFill>
    </fill>
    <fill>
      <patternFill patternType="solid">
        <fgColor theme="0"/>
        <bgColor rgb="FF36AA40"/>
      </patternFill>
    </fill>
    <fill>
      <patternFill patternType="solid">
        <fgColor rgb="FF32523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6" borderId="0">
      <alignment vertical="center" wrapText="1"/>
    </xf>
  </cellStyleXfs>
  <cellXfs count="200">
    <xf numFmtId="0" fontId="0" fillId="0" borderId="0" xfId="0"/>
    <xf numFmtId="0" fontId="0" fillId="2" borderId="0" xfId="0" applyFill="1"/>
    <xf numFmtId="0" fontId="0" fillId="2" borderId="1" xfId="0" applyFill="1" applyBorder="1"/>
    <xf numFmtId="0" fontId="0" fillId="2" borderId="0" xfId="0" applyFill="1" applyBorder="1"/>
    <xf numFmtId="0" fontId="3" fillId="0" borderId="0" xfId="0" applyFont="1" applyProtection="1">
      <protection hidden="1"/>
    </xf>
    <xf numFmtId="0" fontId="3" fillId="0" borderId="0" xfId="0" applyFont="1" applyAlignment="1" applyProtection="1">
      <alignment horizontal="center" vertical="center"/>
      <protection hidden="1"/>
    </xf>
    <xf numFmtId="168" fontId="0" fillId="0" borderId="0" xfId="3" applyNumberFormat="1" applyFont="1" applyProtection="1">
      <protection hidden="1"/>
    </xf>
    <xf numFmtId="9" fontId="0" fillId="0" borderId="0" xfId="2" applyFont="1" applyProtection="1">
      <protection hidden="1"/>
    </xf>
    <xf numFmtId="10" fontId="0" fillId="0" borderId="0" xfId="2" applyNumberFormat="1" applyFont="1" applyProtection="1">
      <protection hidden="1"/>
    </xf>
    <xf numFmtId="0" fontId="6" fillId="0" borderId="0" xfId="0" applyFont="1" applyProtection="1">
      <protection hidden="1"/>
    </xf>
    <xf numFmtId="0" fontId="0" fillId="2" borderId="1" xfId="0" applyFill="1" applyBorder="1" applyAlignment="1">
      <alignment horizontal="left" indent="1"/>
    </xf>
    <xf numFmtId="0" fontId="0" fillId="0" borderId="9" xfId="0" applyBorder="1"/>
    <xf numFmtId="0" fontId="0" fillId="0" borderId="10" xfId="0" applyBorder="1"/>
    <xf numFmtId="0" fontId="0" fillId="0" borderId="7" xfId="0" applyBorder="1"/>
    <xf numFmtId="0" fontId="0" fillId="0" borderId="4" xfId="0" applyBorder="1"/>
    <xf numFmtId="0" fontId="0" fillId="0" borderId="8" xfId="0" applyBorder="1"/>
    <xf numFmtId="0" fontId="0" fillId="0" borderId="6" xfId="0" applyBorder="1"/>
    <xf numFmtId="0" fontId="0" fillId="0" borderId="0" xfId="0" applyFont="1" applyAlignment="1" applyProtection="1">
      <alignment horizontal="center" vertical="center"/>
      <protection hidden="1"/>
    </xf>
    <xf numFmtId="168" fontId="0" fillId="0" borderId="0" xfId="0" applyNumberFormat="1" applyFont="1" applyProtection="1">
      <protection hidden="1"/>
    </xf>
    <xf numFmtId="3" fontId="0" fillId="0" borderId="0" xfId="0" applyNumberFormat="1" applyFont="1" applyProtection="1">
      <protection hidden="1"/>
    </xf>
    <xf numFmtId="0" fontId="0" fillId="0" borderId="0" xfId="0" applyFont="1" applyAlignment="1" applyProtection="1">
      <alignment horizontal="left" vertical="center"/>
      <protection hidden="1"/>
    </xf>
    <xf numFmtId="0" fontId="4" fillId="0" borderId="0" xfId="0" applyFont="1" applyProtection="1">
      <protection hidden="1"/>
    </xf>
    <xf numFmtId="10" fontId="4" fillId="0" borderId="0" xfId="2" applyNumberFormat="1" applyFont="1" applyProtection="1">
      <protection hidden="1"/>
    </xf>
    <xf numFmtId="0" fontId="0" fillId="0" borderId="0" xfId="0" applyFont="1" applyAlignment="1" applyProtection="1">
      <alignment horizontal="left" vertical="center" wrapText="1" indent="1"/>
      <protection hidden="1"/>
    </xf>
    <xf numFmtId="0" fontId="0" fillId="0" borderId="0" xfId="0" applyFont="1" applyProtection="1">
      <protection hidden="1"/>
    </xf>
    <xf numFmtId="0" fontId="15" fillId="0" borderId="0" xfId="0" applyFont="1" applyProtection="1">
      <protection hidden="1"/>
    </xf>
    <xf numFmtId="0" fontId="0" fillId="0" borderId="0" xfId="0" applyFont="1" applyAlignment="1" applyProtection="1">
      <alignment vertical="center"/>
      <protection hidden="1"/>
    </xf>
    <xf numFmtId="3" fontId="4" fillId="0" borderId="0" xfId="0" applyNumberFormat="1" applyFont="1" applyFill="1" applyBorder="1" applyAlignment="1" applyProtection="1">
      <alignment vertical="center"/>
      <protection hidden="1"/>
    </xf>
    <xf numFmtId="0" fontId="0" fillId="0" borderId="1" xfId="0" applyBorder="1"/>
    <xf numFmtId="0" fontId="0" fillId="0" borderId="0" xfId="0" applyBorder="1"/>
    <xf numFmtId="0" fontId="5" fillId="2" borderId="1" xfId="0" applyFont="1" applyFill="1" applyBorder="1"/>
    <xf numFmtId="0" fontId="5" fillId="0" borderId="1" xfId="0" applyFont="1" applyBorder="1"/>
    <xf numFmtId="165" fontId="0" fillId="0" borderId="0" xfId="0" applyNumberFormat="1" applyFont="1" applyProtection="1">
      <protection hidden="1"/>
    </xf>
    <xf numFmtId="0" fontId="7" fillId="4" borderId="11" xfId="0" applyFont="1" applyFill="1" applyBorder="1" applyAlignment="1" applyProtection="1">
      <alignment horizontal="center" vertical="center"/>
      <protection hidden="1"/>
    </xf>
    <xf numFmtId="3" fontId="7" fillId="2" borderId="11" xfId="3"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protection locked="0"/>
    </xf>
    <xf numFmtId="3" fontId="5" fillId="3" borderId="11" xfId="0" applyNumberFormat="1" applyFont="1" applyFill="1" applyBorder="1" applyAlignment="1" applyProtection="1">
      <alignment horizontal="center" vertical="center"/>
      <protection hidden="1"/>
    </xf>
    <xf numFmtId="167" fontId="5" fillId="3" borderId="11" xfId="3" applyNumberFormat="1" applyFont="1" applyFill="1" applyBorder="1" applyAlignment="1" applyProtection="1">
      <alignment horizontal="center" vertical="center"/>
      <protection hidden="1"/>
    </xf>
    <xf numFmtId="169" fontId="5" fillId="3" borderId="11" xfId="3" applyNumberFormat="1" applyFont="1" applyFill="1" applyBorder="1" applyAlignment="1" applyProtection="1">
      <alignment horizontal="center" vertical="center"/>
      <protection hidden="1"/>
    </xf>
    <xf numFmtId="4" fontId="5" fillId="3" borderId="11" xfId="3" applyNumberFormat="1" applyFont="1" applyFill="1" applyBorder="1" applyAlignment="1" applyProtection="1">
      <alignment horizontal="center" vertical="center"/>
      <protection hidden="1"/>
    </xf>
    <xf numFmtId="4" fontId="5" fillId="4" borderId="11" xfId="3" applyNumberFormat="1" applyFont="1" applyFill="1" applyBorder="1" applyAlignment="1" applyProtection="1">
      <alignment horizontal="center" vertical="center"/>
      <protection hidden="1"/>
    </xf>
    <xf numFmtId="9" fontId="5" fillId="3" borderId="11" xfId="2" applyFont="1" applyFill="1" applyBorder="1" applyAlignment="1" applyProtection="1">
      <alignment horizontal="center" vertical="center"/>
      <protection hidden="1"/>
    </xf>
    <xf numFmtId="165" fontId="5" fillId="3" borderId="11" xfId="0" applyNumberFormat="1" applyFont="1" applyFill="1" applyBorder="1" applyAlignment="1" applyProtection="1">
      <alignment horizontal="center" vertical="center" wrapText="1"/>
      <protection hidden="1"/>
    </xf>
    <xf numFmtId="4" fontId="5" fillId="3" borderId="11" xfId="3" quotePrefix="1" applyNumberFormat="1" applyFont="1" applyFill="1" applyBorder="1" applyAlignment="1" applyProtection="1">
      <alignment horizontal="center" vertical="center"/>
      <protection hidden="1"/>
    </xf>
    <xf numFmtId="165" fontId="7" fillId="3" borderId="11" xfId="0" applyNumberFormat="1" applyFont="1" applyFill="1" applyBorder="1" applyAlignment="1" applyProtection="1">
      <alignment horizontal="center" vertical="center"/>
      <protection hidden="1"/>
    </xf>
    <xf numFmtId="165" fontId="7" fillId="3" borderId="12" xfId="0" applyNumberFormat="1" applyFont="1" applyFill="1" applyBorder="1" applyAlignment="1" applyProtection="1">
      <alignment horizontal="center" vertical="center"/>
      <protection hidden="1"/>
    </xf>
    <xf numFmtId="0" fontId="5" fillId="3" borderId="11" xfId="0" applyFont="1" applyFill="1" applyBorder="1" applyAlignment="1" applyProtection="1">
      <alignment horizontal="left" vertical="center" wrapText="1"/>
      <protection hidden="1"/>
    </xf>
    <xf numFmtId="0" fontId="0" fillId="0" borderId="0" xfId="0" applyFont="1" applyBorder="1" applyAlignment="1" applyProtection="1">
      <alignment vertical="center"/>
      <protection hidden="1"/>
    </xf>
    <xf numFmtId="0" fontId="0" fillId="0" borderId="0" xfId="0" applyFont="1" applyAlignment="1" applyProtection="1">
      <alignment horizontal="left" vertical="center" wrapText="1"/>
      <protection hidden="1"/>
    </xf>
    <xf numFmtId="165" fontId="7" fillId="3" borderId="11" xfId="0" quotePrefix="1" applyNumberFormat="1" applyFont="1" applyFill="1" applyBorder="1" applyAlignment="1" applyProtection="1">
      <alignment horizontal="center" vertical="center"/>
      <protection locked="0"/>
    </xf>
    <xf numFmtId="9" fontId="4" fillId="2" borderId="19" xfId="0" applyNumberFormat="1" applyFont="1" applyFill="1" applyBorder="1" applyAlignment="1" applyProtection="1">
      <alignment horizontal="center" vertical="center" wrapText="1"/>
      <protection locked="0"/>
    </xf>
    <xf numFmtId="9" fontId="4" fillId="2" borderId="21" xfId="0" applyNumberFormat="1" applyFont="1" applyFill="1" applyBorder="1" applyAlignment="1" applyProtection="1">
      <alignment horizontal="center" vertical="center" wrapText="1"/>
      <protection locked="0"/>
    </xf>
    <xf numFmtId="9" fontId="1" fillId="0" borderId="19" xfId="0" applyNumberFormat="1" applyFont="1" applyFill="1" applyBorder="1" applyAlignment="1" applyProtection="1">
      <alignment horizontal="left" vertical="center" indent="1"/>
      <protection hidden="1"/>
    </xf>
    <xf numFmtId="0" fontId="5" fillId="3" borderId="18" xfId="0" applyFont="1" applyFill="1" applyBorder="1" applyAlignment="1" applyProtection="1">
      <alignment horizontal="left" vertical="center" wrapText="1"/>
      <protection hidden="1"/>
    </xf>
    <xf numFmtId="3" fontId="4" fillId="3" borderId="19" xfId="0" applyNumberFormat="1" applyFont="1" applyFill="1" applyBorder="1" applyAlignment="1" applyProtection="1">
      <alignment vertical="center"/>
      <protection hidden="1"/>
    </xf>
    <xf numFmtId="0" fontId="7" fillId="4" borderId="19" xfId="0" applyFont="1" applyFill="1" applyBorder="1" applyAlignment="1" applyProtection="1">
      <alignment horizontal="center" vertical="center"/>
      <protection hidden="1"/>
    </xf>
    <xf numFmtId="3" fontId="7" fillId="2" borderId="19" xfId="3" applyNumberFormat="1"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protection locked="0"/>
    </xf>
    <xf numFmtId="165" fontId="7" fillId="3" borderId="19" xfId="0" quotePrefix="1" applyNumberFormat="1" applyFont="1" applyFill="1" applyBorder="1" applyAlignment="1" applyProtection="1">
      <alignment horizontal="center" vertical="center"/>
      <protection locked="0"/>
    </xf>
    <xf numFmtId="3" fontId="5" fillId="3" borderId="19" xfId="0" applyNumberFormat="1" applyFont="1" applyFill="1" applyBorder="1" applyAlignment="1" applyProtection="1">
      <alignment horizontal="center" vertical="center"/>
      <protection hidden="1"/>
    </xf>
    <xf numFmtId="167" fontId="5" fillId="3" borderId="19" xfId="3" applyNumberFormat="1" applyFont="1" applyFill="1" applyBorder="1" applyAlignment="1" applyProtection="1">
      <alignment horizontal="center" vertical="center"/>
      <protection hidden="1"/>
    </xf>
    <xf numFmtId="169" fontId="5" fillId="3" borderId="19" xfId="3" applyNumberFormat="1" applyFont="1" applyFill="1" applyBorder="1" applyAlignment="1" applyProtection="1">
      <alignment horizontal="center" vertical="center"/>
      <protection hidden="1"/>
    </xf>
    <xf numFmtId="4" fontId="5" fillId="3" borderId="19" xfId="3" applyNumberFormat="1" applyFont="1" applyFill="1" applyBorder="1" applyAlignment="1" applyProtection="1">
      <alignment horizontal="center" vertical="center"/>
      <protection hidden="1"/>
    </xf>
    <xf numFmtId="4" fontId="5" fillId="4" borderId="19" xfId="3" applyNumberFormat="1" applyFont="1" applyFill="1" applyBorder="1" applyAlignment="1" applyProtection="1">
      <alignment horizontal="center" vertical="center"/>
      <protection hidden="1"/>
    </xf>
    <xf numFmtId="9" fontId="5" fillId="3" borderId="19" xfId="2" applyFont="1" applyFill="1" applyBorder="1" applyAlignment="1" applyProtection="1">
      <alignment horizontal="center" vertical="center"/>
      <protection hidden="1"/>
    </xf>
    <xf numFmtId="165" fontId="5" fillId="3" borderId="19" xfId="0" applyNumberFormat="1"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vertical="center" wrapText="1" indent="1"/>
      <protection hidden="1"/>
    </xf>
    <xf numFmtId="0" fontId="7" fillId="3" borderId="18" xfId="0" applyFont="1" applyFill="1" applyBorder="1" applyAlignment="1" applyProtection="1">
      <alignment horizontal="left" vertical="center" wrapText="1"/>
      <protection hidden="1"/>
    </xf>
    <xf numFmtId="4" fontId="5" fillId="3" borderId="24" xfId="3" quotePrefix="1" applyNumberFormat="1" applyFont="1" applyFill="1" applyBorder="1" applyAlignment="1" applyProtection="1">
      <alignment horizontal="center" vertical="center"/>
      <protection hidden="1"/>
    </xf>
    <xf numFmtId="0" fontId="7" fillId="4" borderId="20" xfId="0" applyFont="1" applyFill="1" applyBorder="1" applyAlignment="1" applyProtection="1">
      <alignment horizontal="left" vertical="center" wrapText="1" indent="1"/>
      <protection hidden="1"/>
    </xf>
    <xf numFmtId="0" fontId="11" fillId="2" borderId="11" xfId="0" applyFont="1" applyFill="1" applyBorder="1" applyAlignment="1" applyProtection="1">
      <alignment horizontal="center" vertical="center"/>
      <protection locked="0"/>
    </xf>
    <xf numFmtId="0" fontId="0" fillId="2" borderId="5" xfId="0" applyFill="1" applyBorder="1" applyAlignment="1" applyProtection="1">
      <alignment horizontal="center"/>
      <protection hidden="1"/>
    </xf>
    <xf numFmtId="0" fontId="1" fillId="4" borderId="18" xfId="0" applyFont="1" applyFill="1" applyBorder="1" applyAlignment="1" applyProtection="1">
      <alignment horizontal="left" vertical="center" wrapText="1" indent="1"/>
      <protection hidden="1"/>
    </xf>
    <xf numFmtId="0" fontId="1" fillId="4" borderId="19" xfId="0" applyFont="1" applyFill="1" applyBorder="1" applyAlignment="1" applyProtection="1">
      <alignment horizontal="left" vertical="center" wrapText="1" indent="1"/>
      <protection hidden="1"/>
    </xf>
    <xf numFmtId="0" fontId="1" fillId="4" borderId="20" xfId="0" applyFont="1" applyFill="1" applyBorder="1" applyAlignment="1" applyProtection="1">
      <alignment horizontal="left" vertical="center" wrapText="1" indent="1"/>
      <protection hidden="1"/>
    </xf>
    <xf numFmtId="0" fontId="1" fillId="4" borderId="21" xfId="0" applyFont="1" applyFill="1" applyBorder="1" applyAlignment="1" applyProtection="1">
      <alignment horizontal="left" vertical="center" wrapText="1" indent="1"/>
      <protection hidden="1"/>
    </xf>
    <xf numFmtId="0" fontId="20" fillId="5" borderId="18" xfId="0" applyFont="1" applyFill="1" applyBorder="1" applyAlignment="1" applyProtection="1">
      <alignment horizontal="left" vertical="center" wrapText="1" indent="1"/>
      <protection hidden="1"/>
    </xf>
    <xf numFmtId="0" fontId="20" fillId="5" borderId="11" xfId="0" applyFont="1" applyFill="1" applyBorder="1" applyAlignment="1" applyProtection="1">
      <alignment horizontal="left" vertical="center" wrapText="1" indent="1"/>
      <protection hidden="1"/>
    </xf>
    <xf numFmtId="0" fontId="20" fillId="5" borderId="19" xfId="0" applyFont="1" applyFill="1" applyBorder="1" applyAlignment="1" applyProtection="1">
      <alignment horizontal="left" vertical="center" wrapText="1" indent="1"/>
      <protection hidden="1"/>
    </xf>
    <xf numFmtId="0" fontId="12" fillId="7" borderId="15" xfId="0" applyFont="1" applyFill="1" applyBorder="1" applyAlignment="1" applyProtection="1">
      <alignment horizontal="center" vertical="center" wrapText="1"/>
      <protection hidden="1"/>
    </xf>
    <xf numFmtId="0" fontId="12" fillId="7" borderId="16" xfId="0" applyFont="1" applyFill="1" applyBorder="1" applyAlignment="1" applyProtection="1">
      <alignment horizontal="center" vertical="center" wrapText="1"/>
      <protection hidden="1"/>
    </xf>
    <xf numFmtId="0" fontId="12" fillId="7" borderId="18" xfId="0" applyFont="1" applyFill="1" applyBorder="1" applyAlignment="1" applyProtection="1">
      <alignment horizontal="center" vertical="center" wrapText="1"/>
      <protection hidden="1"/>
    </xf>
    <xf numFmtId="0" fontId="12" fillId="7" borderId="11" xfId="0" applyFont="1" applyFill="1" applyBorder="1" applyAlignment="1" applyProtection="1">
      <alignment horizontal="center" vertical="center" wrapText="1"/>
      <protection hidden="1"/>
    </xf>
    <xf numFmtId="0" fontId="14" fillId="7" borderId="16" xfId="0" applyFont="1" applyFill="1" applyBorder="1" applyAlignment="1" applyProtection="1">
      <alignment horizontal="center" vertical="center" wrapText="1"/>
      <protection hidden="1"/>
    </xf>
    <xf numFmtId="0" fontId="14" fillId="7" borderId="11" xfId="0" applyFont="1" applyFill="1" applyBorder="1" applyAlignment="1" applyProtection="1">
      <alignment horizontal="center" vertical="center" wrapText="1"/>
      <protection hidden="1"/>
    </xf>
    <xf numFmtId="0" fontId="12" fillId="7" borderId="17" xfId="0" applyFont="1" applyFill="1" applyBorder="1" applyAlignment="1" applyProtection="1">
      <alignment horizontal="center" vertical="center" wrapText="1"/>
      <protection hidden="1"/>
    </xf>
    <xf numFmtId="0" fontId="12" fillId="7" borderId="19" xfId="0" applyFont="1" applyFill="1" applyBorder="1" applyAlignment="1" applyProtection="1">
      <alignment horizontal="center" vertical="center" wrapText="1"/>
      <protection hidden="1"/>
    </xf>
    <xf numFmtId="0" fontId="21" fillId="4" borderId="18" xfId="0" applyFont="1" applyFill="1" applyBorder="1" applyAlignment="1" applyProtection="1">
      <alignment horizontal="left" vertical="center" wrapText="1" indent="1"/>
      <protection hidden="1"/>
    </xf>
    <xf numFmtId="0" fontId="21" fillId="4" borderId="20" xfId="0" applyFont="1" applyFill="1" applyBorder="1" applyAlignment="1" applyProtection="1">
      <alignment horizontal="left" vertical="center" wrapText="1" indent="1"/>
      <protection hidden="1"/>
    </xf>
    <xf numFmtId="9" fontId="9" fillId="0" borderId="19" xfId="2" applyFont="1" applyBorder="1" applyAlignment="1" applyProtection="1">
      <alignment horizontal="center" vertical="center"/>
      <protection hidden="1"/>
    </xf>
    <xf numFmtId="9" fontId="9" fillId="0" borderId="21" xfId="2" applyFont="1" applyBorder="1" applyAlignment="1" applyProtection="1">
      <alignment horizontal="center" vertical="center"/>
      <protection hidden="1"/>
    </xf>
    <xf numFmtId="0" fontId="15" fillId="0" borderId="0" xfId="0" applyFont="1" applyAlignment="1" applyProtection="1">
      <alignment horizontal="left" wrapText="1"/>
      <protection hidden="1"/>
    </xf>
    <xf numFmtId="0" fontId="0" fillId="2" borderId="2" xfId="0" applyFill="1" applyBorder="1" applyAlignment="1">
      <alignment horizontal="center"/>
    </xf>
    <xf numFmtId="0" fontId="0" fillId="2" borderId="3" xfId="0" applyFill="1" applyBorder="1" applyAlignment="1">
      <alignment horizontal="center"/>
    </xf>
    <xf numFmtId="0" fontId="5" fillId="2" borderId="2" xfId="0" applyFont="1" applyFill="1" applyBorder="1" applyAlignment="1">
      <alignment horizontal="center"/>
    </xf>
    <xf numFmtId="0" fontId="17" fillId="2" borderId="3" xfId="0" applyFont="1" applyFill="1" applyBorder="1" applyAlignment="1">
      <alignment horizontal="center"/>
    </xf>
    <xf numFmtId="0" fontId="5" fillId="3" borderId="11" xfId="0" quotePrefix="1" applyFont="1" applyFill="1" applyBorder="1" applyAlignment="1" applyProtection="1">
      <alignment horizontal="center" vertical="center"/>
    </xf>
    <xf numFmtId="0" fontId="5" fillId="3" borderId="19" xfId="0" quotePrefix="1" applyFont="1" applyFill="1" applyBorder="1" applyAlignment="1" applyProtection="1">
      <alignment horizontal="center" vertical="center"/>
    </xf>
    <xf numFmtId="165" fontId="5" fillId="3" borderId="11" xfId="0" quotePrefix="1" applyNumberFormat="1" applyFont="1" applyFill="1" applyBorder="1" applyAlignment="1" applyProtection="1">
      <alignment horizontal="center" vertical="center"/>
    </xf>
    <xf numFmtId="165" fontId="5" fillId="3" borderId="19" xfId="0" quotePrefix="1" applyNumberFormat="1"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4" fontId="5" fillId="3" borderId="19" xfId="0" applyNumberFormat="1" applyFont="1" applyFill="1" applyBorder="1" applyAlignment="1" applyProtection="1">
      <alignment horizontal="center" vertical="center"/>
    </xf>
    <xf numFmtId="0" fontId="7" fillId="4" borderId="19" xfId="0" applyFont="1" applyFill="1" applyBorder="1" applyAlignment="1" applyProtection="1">
      <alignment horizontal="center" vertical="center" wrapText="1"/>
    </xf>
    <xf numFmtId="0" fontId="7" fillId="4" borderId="19" xfId="6" applyNumberFormat="1"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3" fontId="7" fillId="4" borderId="11" xfId="3" applyNumberFormat="1" applyFont="1" applyFill="1" applyBorder="1" applyAlignment="1" applyProtection="1">
      <alignment horizontal="center" vertical="center"/>
    </xf>
    <xf numFmtId="3" fontId="7" fillId="4" borderId="19" xfId="3" applyNumberFormat="1" applyFont="1" applyFill="1" applyBorder="1" applyAlignment="1" applyProtection="1">
      <alignment horizontal="center" vertical="center"/>
    </xf>
    <xf numFmtId="166" fontId="8" fillId="0" borderId="11" xfId="1" applyNumberFormat="1" applyFont="1" applyBorder="1" applyAlignment="1" applyProtection="1">
      <alignment horizontal="center" vertical="center"/>
      <protection locked="0" hidden="1"/>
    </xf>
    <xf numFmtId="166" fontId="8" fillId="0" borderId="19" xfId="1" applyNumberFormat="1" applyFont="1" applyBorder="1" applyAlignment="1" applyProtection="1">
      <alignment horizontal="center" vertical="center"/>
      <protection locked="0" hidden="1"/>
    </xf>
    <xf numFmtId="9" fontId="7" fillId="2" borderId="11" xfId="2" applyFont="1" applyFill="1" applyBorder="1" applyAlignment="1" applyProtection="1">
      <alignment horizontal="center" vertical="center"/>
      <protection locked="0" hidden="1"/>
    </xf>
    <xf numFmtId="9" fontId="7" fillId="2" borderId="19" xfId="2" applyFont="1" applyFill="1" applyBorder="1" applyAlignment="1" applyProtection="1">
      <alignment horizontal="center" vertical="center"/>
      <protection locked="0" hidden="1"/>
    </xf>
    <xf numFmtId="4" fontId="7" fillId="3" borderId="11" xfId="3" applyNumberFormat="1" applyFont="1" applyFill="1" applyBorder="1" applyAlignment="1" applyProtection="1">
      <alignment horizontal="center" vertical="center"/>
      <protection locked="0" hidden="1"/>
    </xf>
    <xf numFmtId="4" fontId="7" fillId="3" borderId="19" xfId="3" applyNumberFormat="1" applyFont="1" applyFill="1" applyBorder="1" applyAlignment="1" applyProtection="1">
      <alignment horizontal="center" vertical="center"/>
      <protection locked="0" hidden="1"/>
    </xf>
    <xf numFmtId="9" fontId="7" fillId="2" borderId="14" xfId="2" applyFont="1" applyFill="1" applyBorder="1" applyAlignment="1" applyProtection="1">
      <alignment horizontal="center" vertical="center"/>
      <protection locked="0" hidden="1"/>
    </xf>
    <xf numFmtId="9" fontId="7" fillId="2" borderId="21" xfId="2" applyFont="1" applyFill="1" applyBorder="1" applyAlignment="1" applyProtection="1">
      <alignment horizontal="center" vertical="center"/>
      <protection locked="0" hidden="1"/>
    </xf>
    <xf numFmtId="0" fontId="0" fillId="2" borderId="0" xfId="0" applyFill="1" applyProtection="1"/>
    <xf numFmtId="0" fontId="12" fillId="7" borderId="15"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0" fontId="12" fillId="7" borderId="17" xfId="0" applyFont="1" applyFill="1" applyBorder="1" applyAlignment="1" applyProtection="1">
      <alignment horizontal="center" vertical="center"/>
    </xf>
    <xf numFmtId="0" fontId="13" fillId="2" borderId="0" xfId="0" applyFont="1" applyFill="1" applyProtection="1"/>
    <xf numFmtId="0" fontId="14" fillId="5" borderId="18" xfId="0" applyFont="1" applyFill="1" applyBorder="1" applyAlignment="1" applyProtection="1">
      <alignment horizontal="left" vertical="center" indent="1"/>
    </xf>
    <xf numFmtId="0" fontId="14" fillId="5" borderId="11" xfId="0" applyFont="1" applyFill="1" applyBorder="1" applyAlignment="1" applyProtection="1">
      <alignment horizontal="left" vertical="center" indent="1"/>
    </xf>
    <xf numFmtId="0" fontId="14" fillId="5" borderId="19" xfId="0" applyFont="1" applyFill="1" applyBorder="1" applyAlignment="1" applyProtection="1">
      <alignment horizontal="left" vertical="center" indent="1"/>
    </xf>
    <xf numFmtId="0" fontId="1" fillId="4" borderId="18" xfId="0" applyFont="1" applyFill="1" applyBorder="1" applyAlignment="1" applyProtection="1">
      <alignment horizontal="left" vertical="center" wrapText="1" indent="1"/>
    </xf>
    <xf numFmtId="0" fontId="1" fillId="2" borderId="0" xfId="0" applyFont="1" applyFill="1" applyProtection="1"/>
    <xf numFmtId="0" fontId="1" fillId="4" borderId="18" xfId="0" applyFont="1" applyFill="1" applyBorder="1" applyAlignment="1" applyProtection="1">
      <alignment horizontal="left" vertical="center" wrapText="1" indent="1"/>
    </xf>
    <xf numFmtId="0" fontId="7" fillId="4" borderId="18" xfId="0" applyFont="1" applyFill="1" applyBorder="1" applyAlignment="1" applyProtection="1">
      <alignment horizontal="left" vertical="center" wrapText="1" indent="1"/>
    </xf>
    <xf numFmtId="0" fontId="15" fillId="2" borderId="0" xfId="0" applyFont="1" applyFill="1" applyProtection="1"/>
    <xf numFmtId="0" fontId="14" fillId="5" borderId="22" xfId="0" applyFont="1" applyFill="1" applyBorder="1" applyAlignment="1" applyProtection="1">
      <alignment horizontal="left" vertical="center" indent="1"/>
    </xf>
    <xf numFmtId="0" fontId="14" fillId="5" borderId="13" xfId="0" applyFont="1" applyFill="1" applyBorder="1" applyAlignment="1" applyProtection="1">
      <alignment horizontal="left" vertical="center" indent="1"/>
    </xf>
    <xf numFmtId="0" fontId="14" fillId="5" borderId="23" xfId="0" applyFont="1" applyFill="1" applyBorder="1" applyAlignment="1" applyProtection="1">
      <alignment horizontal="left" vertical="center" indent="1"/>
    </xf>
    <xf numFmtId="0" fontId="1" fillId="4" borderId="20" xfId="0" applyFont="1" applyFill="1" applyBorder="1" applyAlignment="1" applyProtection="1">
      <alignment horizontal="left" vertical="center" wrapText="1" indent="1"/>
    </xf>
    <xf numFmtId="0" fontId="4" fillId="0" borderId="0" xfId="0" applyFont="1" applyFill="1" applyBorder="1" applyAlignment="1" applyProtection="1">
      <alignment horizontal="left" vertical="center"/>
    </xf>
    <xf numFmtId="0" fontId="0" fillId="0" borderId="0" xfId="0" applyFill="1" applyBorder="1" applyAlignment="1" applyProtection="1">
      <alignment horizontal="left" wrapText="1" indent="1"/>
    </xf>
    <xf numFmtId="0" fontId="0" fillId="0" borderId="0" xfId="0" applyFill="1" applyBorder="1" applyAlignment="1" applyProtection="1">
      <alignment horizontal="center" vertical="center"/>
    </xf>
    <xf numFmtId="0" fontId="1" fillId="2" borderId="11" xfId="0" applyFont="1" applyFill="1" applyBorder="1" applyAlignment="1" applyProtection="1">
      <alignment horizontal="left" vertical="center" indent="1"/>
      <protection locked="0"/>
    </xf>
    <xf numFmtId="0" fontId="1" fillId="2" borderId="19" xfId="0" applyFont="1" applyFill="1" applyBorder="1" applyAlignment="1" applyProtection="1">
      <alignment horizontal="left" vertical="center" indent="1"/>
      <protection locked="0"/>
    </xf>
    <xf numFmtId="0" fontId="0" fillId="2" borderId="11" xfId="0" applyFill="1" applyBorder="1" applyAlignment="1" applyProtection="1">
      <alignment horizontal="left" vertical="center" indent="1"/>
      <protection locked="0"/>
    </xf>
    <xf numFmtId="0" fontId="0" fillId="2" borderId="19" xfId="0" applyFill="1" applyBorder="1" applyAlignment="1" applyProtection="1">
      <alignment horizontal="left" vertical="center" indent="1"/>
      <protection locked="0"/>
    </xf>
    <xf numFmtId="3" fontId="0" fillId="2" borderId="11" xfId="0" applyNumberFormat="1" applyFill="1" applyBorder="1" applyAlignment="1" applyProtection="1">
      <alignment horizontal="left" vertical="center" indent="1"/>
      <protection locked="0"/>
    </xf>
    <xf numFmtId="3" fontId="0" fillId="2" borderId="19" xfId="0" applyNumberFormat="1" applyFill="1" applyBorder="1" applyAlignment="1" applyProtection="1">
      <alignment horizontal="left" vertical="center" indent="1"/>
      <protection locked="0"/>
    </xf>
    <xf numFmtId="3" fontId="0" fillId="2" borderId="14" xfId="0" applyNumberFormat="1" applyFill="1" applyBorder="1" applyAlignment="1" applyProtection="1">
      <alignment horizontal="left" vertical="center" indent="1"/>
      <protection locked="0"/>
    </xf>
    <xf numFmtId="3" fontId="0" fillId="2" borderId="21" xfId="0" applyNumberFormat="1" applyFill="1" applyBorder="1" applyAlignment="1" applyProtection="1">
      <alignment horizontal="left" vertical="center" indent="1"/>
      <protection locked="0"/>
    </xf>
    <xf numFmtId="9" fontId="0" fillId="2" borderId="19" xfId="0" applyNumberFormat="1" applyFill="1" applyBorder="1" applyAlignment="1" applyProtection="1">
      <alignment horizontal="left" vertical="center" indent="1"/>
      <protection locked="0"/>
    </xf>
    <xf numFmtId="9" fontId="0" fillId="2" borderId="19" xfId="2" applyFont="1" applyFill="1" applyBorder="1" applyAlignment="1" applyProtection="1">
      <alignment horizontal="left" vertical="center" indent="1"/>
      <protection locked="0"/>
    </xf>
    <xf numFmtId="0" fontId="0" fillId="2" borderId="21" xfId="0" applyFill="1" applyBorder="1" applyAlignment="1" applyProtection="1">
      <alignment horizontal="left" vertical="center" indent="1"/>
      <protection locked="0"/>
    </xf>
    <xf numFmtId="0" fontId="0" fillId="2" borderId="0" xfId="0" applyFont="1" applyFill="1" applyProtection="1"/>
    <xf numFmtId="0" fontId="0" fillId="4" borderId="18" xfId="0" applyFont="1" applyFill="1" applyBorder="1" applyAlignment="1" applyProtection="1">
      <alignment horizontal="left" vertical="center" indent="1"/>
    </xf>
    <xf numFmtId="0" fontId="14" fillId="5" borderId="18" xfId="0" applyFont="1" applyFill="1" applyBorder="1" applyAlignment="1" applyProtection="1">
      <alignment horizontal="left" vertical="center" indent="1"/>
    </xf>
    <xf numFmtId="0" fontId="14" fillId="5" borderId="11"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0" fillId="4" borderId="18" xfId="0" applyFont="1" applyFill="1" applyBorder="1" applyAlignment="1" applyProtection="1">
      <alignment horizontal="left" vertical="center" wrapText="1" indent="1"/>
    </xf>
    <xf numFmtId="166" fontId="2" fillId="4" borderId="19" xfId="1" applyNumberFormat="1" applyFont="1" applyFill="1" applyBorder="1" applyAlignment="1" applyProtection="1">
      <alignment horizontal="center" vertical="center"/>
    </xf>
    <xf numFmtId="0" fontId="4" fillId="2" borderId="0" xfId="0" applyFont="1" applyFill="1" applyAlignment="1" applyProtection="1">
      <alignment vertical="center"/>
    </xf>
    <xf numFmtId="0" fontId="4" fillId="5" borderId="11" xfId="0" applyFont="1" applyFill="1" applyBorder="1" applyAlignment="1" applyProtection="1">
      <alignment vertical="center"/>
    </xf>
    <xf numFmtId="0" fontId="4" fillId="5" borderId="19" xfId="0" applyFont="1" applyFill="1" applyBorder="1" applyAlignment="1" applyProtection="1">
      <alignment vertical="center"/>
    </xf>
    <xf numFmtId="0" fontId="0" fillId="4" borderId="18" xfId="0" applyFont="1" applyFill="1" applyBorder="1" applyAlignment="1" applyProtection="1">
      <alignment horizontal="left" vertical="center" wrapText="1" indent="1"/>
    </xf>
    <xf numFmtId="0" fontId="10" fillId="4" borderId="11" xfId="0" applyFont="1" applyFill="1" applyBorder="1" applyAlignment="1" applyProtection="1">
      <alignment horizontal="center" vertical="center"/>
    </xf>
    <xf numFmtId="166" fontId="10" fillId="4" borderId="19" xfId="1" applyNumberFormat="1" applyFont="1" applyFill="1" applyBorder="1" applyAlignment="1" applyProtection="1">
      <alignment horizontal="center" vertical="center"/>
    </xf>
    <xf numFmtId="0" fontId="0" fillId="4" borderId="20" xfId="0" applyFont="1" applyFill="1" applyBorder="1" applyAlignment="1" applyProtection="1">
      <alignment horizontal="left" vertical="center" wrapText="1" indent="1"/>
    </xf>
    <xf numFmtId="0" fontId="10" fillId="4" borderId="14" xfId="0" applyFont="1" applyFill="1" applyBorder="1" applyAlignment="1" applyProtection="1">
      <alignment horizontal="center" vertical="center"/>
    </xf>
    <xf numFmtId="166" fontId="10" fillId="4" borderId="21" xfId="1" applyNumberFormat="1" applyFont="1" applyFill="1" applyBorder="1" applyAlignment="1" applyProtection="1">
      <alignment horizontal="center"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11" xfId="0" applyFont="1" applyFill="1" applyBorder="1" applyAlignment="1" applyProtection="1">
      <alignment horizontal="center" vertical="center"/>
      <protection locked="0"/>
    </xf>
    <xf numFmtId="0" fontId="0" fillId="2" borderId="1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locked="0" hidden="1"/>
    </xf>
    <xf numFmtId="0" fontId="4" fillId="2" borderId="14" xfId="0" applyFont="1" applyFill="1" applyBorder="1" applyAlignment="1" applyProtection="1">
      <alignment horizontal="center" vertical="center" wrapText="1"/>
      <protection locked="0" hidden="1"/>
    </xf>
    <xf numFmtId="0" fontId="12" fillId="7" borderId="15" xfId="0" applyFont="1" applyFill="1" applyBorder="1" applyAlignment="1" applyProtection="1">
      <alignment horizontal="left" vertical="center" indent="1"/>
    </xf>
    <xf numFmtId="0" fontId="12" fillId="7" borderId="16" xfId="0" applyFont="1" applyFill="1" applyBorder="1" applyAlignment="1" applyProtection="1">
      <alignment horizontal="left" vertical="center" indent="1"/>
    </xf>
    <xf numFmtId="0" fontId="12" fillId="7" borderId="17" xfId="0" applyFont="1" applyFill="1" applyBorder="1" applyAlignment="1" applyProtection="1">
      <alignment horizontal="left" vertical="center" indent="1"/>
    </xf>
    <xf numFmtId="0" fontId="0" fillId="2" borderId="0" xfId="0" applyFill="1" applyAlignment="1" applyProtection="1">
      <alignment horizontal="left" vertical="center" indent="1"/>
    </xf>
    <xf numFmtId="0" fontId="0" fillId="2" borderId="0" xfId="0" applyFill="1" applyAlignment="1" applyProtection="1">
      <alignment horizontal="left" vertical="center"/>
    </xf>
    <xf numFmtId="0" fontId="14" fillId="5" borderId="18" xfId="0" applyFont="1" applyFill="1" applyBorder="1" applyAlignment="1" applyProtection="1">
      <alignment horizontal="left" vertical="center" wrapText="1" indent="1"/>
    </xf>
    <xf numFmtId="0" fontId="14" fillId="5" borderId="11" xfId="0" applyFont="1" applyFill="1" applyBorder="1" applyAlignment="1" applyProtection="1">
      <alignment horizontal="left" vertical="center" wrapText="1" indent="1"/>
    </xf>
    <xf numFmtId="0" fontId="14" fillId="5" borderId="19" xfId="0" applyFont="1" applyFill="1" applyBorder="1" applyAlignment="1" applyProtection="1">
      <alignment horizontal="left" vertical="center" wrapText="1" indent="1"/>
    </xf>
    <xf numFmtId="0" fontId="4" fillId="2" borderId="0" xfId="0" applyFont="1" applyFill="1" applyAlignment="1" applyProtection="1">
      <alignment horizontal="left" vertical="center" indent="1"/>
    </xf>
    <xf numFmtId="0" fontId="14" fillId="5" borderId="18" xfId="0" applyFont="1" applyFill="1" applyBorder="1" applyAlignment="1" applyProtection="1">
      <alignment horizontal="left" vertical="center" wrapText="1" indent="1"/>
    </xf>
    <xf numFmtId="0" fontId="14" fillId="5" borderId="19" xfId="0" applyFont="1" applyFill="1" applyBorder="1" applyAlignment="1" applyProtection="1">
      <alignment horizontal="left" vertical="center" wrapText="1" indent="1"/>
    </xf>
    <xf numFmtId="0" fontId="4" fillId="2" borderId="0" xfId="0" applyFont="1" applyFill="1" applyProtection="1"/>
    <xf numFmtId="0" fontId="1" fillId="2" borderId="0" xfId="0" applyFont="1" applyFill="1" applyAlignment="1" applyProtection="1">
      <alignment horizontal="left" vertical="center" indent="1"/>
    </xf>
    <xf numFmtId="0" fontId="1" fillId="4" borderId="19" xfId="0" applyFont="1" applyFill="1" applyBorder="1" applyAlignment="1" applyProtection="1">
      <alignment horizontal="left" vertical="center" wrapText="1" indent="1"/>
    </xf>
    <xf numFmtId="0" fontId="18" fillId="5" borderId="18" xfId="0" applyFont="1" applyFill="1" applyBorder="1" applyAlignment="1" applyProtection="1">
      <alignment horizontal="left" vertical="center" indent="1"/>
    </xf>
    <xf numFmtId="0" fontId="18" fillId="5" borderId="11" xfId="0" applyFont="1" applyFill="1" applyBorder="1" applyAlignment="1" applyProtection="1">
      <alignment horizontal="left" vertical="center" indent="1"/>
    </xf>
    <xf numFmtId="0" fontId="1" fillId="4" borderId="11" xfId="0" applyFont="1" applyFill="1" applyBorder="1" applyAlignment="1" applyProtection="1">
      <alignment horizontal="left" vertical="center" wrapText="1" indent="1"/>
    </xf>
    <xf numFmtId="0" fontId="1" fillId="4" borderId="20" xfId="0" applyFont="1" applyFill="1" applyBorder="1" applyAlignment="1" applyProtection="1">
      <alignment horizontal="left" vertical="center" wrapText="1" indent="1"/>
    </xf>
    <xf numFmtId="0" fontId="1" fillId="4" borderId="14" xfId="0" applyFont="1" applyFill="1" applyBorder="1" applyAlignment="1" applyProtection="1">
      <alignment horizontal="left" vertical="center" wrapText="1" indent="1"/>
    </xf>
    <xf numFmtId="0" fontId="1" fillId="4" borderId="21" xfId="0" applyFont="1" applyFill="1" applyBorder="1" applyAlignment="1" applyProtection="1">
      <alignment horizontal="left" vertical="center" wrapText="1" indent="1"/>
    </xf>
    <xf numFmtId="0" fontId="16" fillId="2" borderId="0" xfId="0" applyFont="1" applyFill="1" applyProtection="1"/>
    <xf numFmtId="0" fontId="1" fillId="2" borderId="18" xfId="0" applyFont="1" applyFill="1" applyBorder="1" applyAlignment="1" applyProtection="1">
      <alignment horizontal="left" vertical="center" indent="1"/>
      <protection locked="0"/>
    </xf>
    <xf numFmtId="0" fontId="1" fillId="2" borderId="11" xfId="0" applyFont="1" applyFill="1" applyBorder="1" applyAlignment="1" applyProtection="1">
      <alignment horizontal="left" vertical="center" indent="1"/>
      <protection locked="0"/>
    </xf>
    <xf numFmtId="9" fontId="1" fillId="2" borderId="19" xfId="0" applyNumberFormat="1" applyFont="1" applyFill="1" applyBorder="1" applyAlignment="1" applyProtection="1">
      <alignment horizontal="left" vertical="center" indent="1"/>
      <protection locked="0" hidden="1"/>
    </xf>
    <xf numFmtId="0" fontId="1" fillId="2" borderId="18" xfId="0" applyFont="1" applyFill="1" applyBorder="1" applyAlignment="1" applyProtection="1">
      <alignment horizontal="left" vertical="center" indent="1"/>
      <protection locked="0" hidden="1"/>
    </xf>
    <xf numFmtId="0" fontId="1" fillId="2" borderId="19" xfId="0" applyFont="1" applyFill="1" applyBorder="1" applyAlignment="1" applyProtection="1">
      <alignment horizontal="left" vertical="center" indent="1"/>
      <protection locked="0" hidden="1"/>
    </xf>
    <xf numFmtId="0" fontId="1" fillId="2" borderId="18" xfId="0" applyFont="1" applyFill="1" applyBorder="1" applyAlignment="1" applyProtection="1">
      <alignment horizontal="left" vertical="center" wrapText="1" indent="1"/>
      <protection locked="0"/>
    </xf>
    <xf numFmtId="0" fontId="1" fillId="2" borderId="19" xfId="0" applyFont="1" applyFill="1" applyBorder="1" applyAlignment="1" applyProtection="1">
      <alignment horizontal="left" vertical="center" indent="1"/>
      <protection locked="0"/>
    </xf>
  </cellXfs>
  <cellStyles count="8">
    <cellStyle name="Comma" xfId="6" builtinId="3"/>
    <cellStyle name="Comma 2" xfId="3" xr:uid="{983B1E80-4AEE-4C55-A5EB-46AD725FEA36}"/>
    <cellStyle name="Comma 2 2" xfId="5" xr:uid="{983B1E80-4AEE-4C55-A5EB-46AD725FEA36}"/>
    <cellStyle name="Currency" xfId="1" builtinId="4"/>
    <cellStyle name="Currency 2" xfId="4" xr:uid="{00000000-0005-0000-0000-000031000000}"/>
    <cellStyle name="IDH Green" xfId="7" xr:uid="{209AFE1F-217A-8D47-BE1E-2B63EFBD9272}"/>
    <cellStyle name="Normal" xfId="0" builtinId="0"/>
    <cellStyle name="Percent" xfId="2" builtinId="5"/>
  </cellStyles>
  <dxfs count="7">
    <dxf>
      <font>
        <color theme="0"/>
      </font>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patternType="none">
          <bgColor auto="1"/>
        </patternFill>
      </fill>
    </dxf>
    <dxf>
      <fill>
        <patternFill>
          <bgColor theme="9" tint="0.39994506668294322"/>
        </patternFill>
      </fill>
    </dxf>
  </dxfs>
  <tableStyles count="0" defaultTableStyle="TableStyleMedium2" defaultPivotStyle="PivotStyleLight16"/>
  <colors>
    <mruColors>
      <color rgb="FF325239"/>
      <color rgb="FF36AA40"/>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87105</xdr:colOff>
      <xdr:row>0</xdr:row>
      <xdr:rowOff>58556</xdr:rowOff>
    </xdr:from>
    <xdr:to>
      <xdr:col>1</xdr:col>
      <xdr:colOff>1695450</xdr:colOff>
      <xdr:row>0</xdr:row>
      <xdr:rowOff>493039</xdr:rowOff>
    </xdr:to>
    <xdr:pic>
      <xdr:nvPicPr>
        <xdr:cNvPr id="2" name="Picture 1">
          <a:extLst>
            <a:ext uri="{FF2B5EF4-FFF2-40B4-BE49-F238E27FC236}">
              <a16:creationId xmlns:a16="http://schemas.microsoft.com/office/drawing/2014/main" id="{DA46C443-2A37-40CA-9F1F-59F67E6C8E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05" y="58556"/>
          <a:ext cx="1903620" cy="434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1703595</xdr:colOff>
      <xdr:row>0</xdr:row>
      <xdr:rowOff>501158</xdr:rowOff>
    </xdr:to>
    <xdr:pic>
      <xdr:nvPicPr>
        <xdr:cNvPr id="4" name="Picture 3">
          <a:extLst>
            <a:ext uri="{FF2B5EF4-FFF2-40B4-BE49-F238E27FC236}">
              <a16:creationId xmlns:a16="http://schemas.microsoft.com/office/drawing/2014/main" id="{CDE49FC5-8B96-4B51-8ED5-08FC0783A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66675"/>
          <a:ext cx="1903620" cy="434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2</xdr:col>
      <xdr:colOff>131970</xdr:colOff>
      <xdr:row>0</xdr:row>
      <xdr:rowOff>501158</xdr:rowOff>
    </xdr:to>
    <xdr:pic>
      <xdr:nvPicPr>
        <xdr:cNvPr id="5" name="Picture 4">
          <a:extLst>
            <a:ext uri="{FF2B5EF4-FFF2-40B4-BE49-F238E27FC236}">
              <a16:creationId xmlns:a16="http://schemas.microsoft.com/office/drawing/2014/main" id="{50654A77-7CF3-44AE-8B20-EDF17161C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6675"/>
          <a:ext cx="1903620" cy="434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1873824</xdr:colOff>
      <xdr:row>37</xdr:row>
      <xdr:rowOff>136072</xdr:rowOff>
    </xdr:from>
    <xdr:to>
      <xdr:col>7</xdr:col>
      <xdr:colOff>21682</xdr:colOff>
      <xdr:row>44</xdr:row>
      <xdr:rowOff>103403</xdr:rowOff>
    </xdr:to>
    <xdr:pic>
      <xdr:nvPicPr>
        <xdr:cNvPr id="2" name="Picture 1">
          <a:extLst>
            <a:ext uri="{FF2B5EF4-FFF2-40B4-BE49-F238E27FC236}">
              <a16:creationId xmlns:a16="http://schemas.microsoft.com/office/drawing/2014/main" id="{ED260F2D-D9A2-4596-AF37-80EB68416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6681" y="6546548"/>
          <a:ext cx="8549763" cy="1963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441-E373-4880-8296-6E77CFEA5DE4}">
  <sheetPr codeName="Sheet1"/>
  <dimension ref="B1:F18"/>
  <sheetViews>
    <sheetView showGridLines="0" showRowColHeaders="0" tabSelected="1" zoomScale="70" zoomScaleNormal="70" workbookViewId="0">
      <selection activeCell="D14" sqref="D14"/>
    </sheetView>
  </sheetViews>
  <sheetFormatPr defaultColWidth="9.125" defaultRowHeight="14.25" x14ac:dyDescent="0.2"/>
  <cols>
    <col min="1" max="1" width="3.875" style="150" customWidth="1"/>
    <col min="2" max="2" width="52.875" style="150" customWidth="1"/>
    <col min="3" max="3" width="26.875" style="150" customWidth="1"/>
    <col min="4" max="4" width="20.875" style="150" customWidth="1"/>
    <col min="5" max="16384" width="9.125" style="150"/>
  </cols>
  <sheetData>
    <row r="1" spans="2:6" ht="45.75" customHeight="1" x14ac:dyDescent="0.2"/>
    <row r="2" spans="2:6" ht="45" customHeight="1" x14ac:dyDescent="0.2">
      <c r="B2" s="120" t="s">
        <v>45</v>
      </c>
      <c r="C2" s="121"/>
      <c r="D2" s="122"/>
    </row>
    <row r="3" spans="2:6" ht="26.25" customHeight="1" x14ac:dyDescent="0.2">
      <c r="B3" s="151" t="s">
        <v>27</v>
      </c>
      <c r="C3" s="168"/>
      <c r="D3" s="169"/>
    </row>
    <row r="4" spans="2:6" ht="29.1" customHeight="1" x14ac:dyDescent="0.2">
      <c r="B4" s="152" t="s">
        <v>2</v>
      </c>
      <c r="C4" s="153" t="s">
        <v>1</v>
      </c>
      <c r="D4" s="154" t="s">
        <v>0</v>
      </c>
    </row>
    <row r="5" spans="2:6" ht="66.95" customHeight="1" x14ac:dyDescent="0.2">
      <c r="B5" s="155" t="s">
        <v>85</v>
      </c>
      <c r="C5" s="74"/>
      <c r="D5" s="156">
        <f>IFERROR(C5/C3,0)</f>
        <v>0</v>
      </c>
    </row>
    <row r="6" spans="2:6" s="157" customFormat="1" ht="24.95" customHeight="1" x14ac:dyDescent="0.2">
      <c r="B6" s="124" t="s">
        <v>4</v>
      </c>
      <c r="C6" s="125"/>
      <c r="D6" s="126"/>
    </row>
    <row r="7" spans="2:6" ht="47.25" customHeight="1" x14ac:dyDescent="0.2">
      <c r="B7" s="155" t="s">
        <v>73</v>
      </c>
      <c r="C7" s="74"/>
      <c r="D7" s="156">
        <f>IFERROR(C7/C3,0)</f>
        <v>0</v>
      </c>
    </row>
    <row r="8" spans="2:6" s="157" customFormat="1" ht="24.95" customHeight="1" x14ac:dyDescent="0.2">
      <c r="B8" s="152" t="s">
        <v>3</v>
      </c>
      <c r="C8" s="158"/>
      <c r="D8" s="159"/>
    </row>
    <row r="9" spans="2:6" ht="32.25" customHeight="1" x14ac:dyDescent="0.2">
      <c r="B9" s="160" t="s">
        <v>83</v>
      </c>
      <c r="C9" s="161">
        <f>C5-C7</f>
        <v>0</v>
      </c>
      <c r="D9" s="162">
        <f>IFERROR(C9/C3,0)</f>
        <v>0</v>
      </c>
    </row>
    <row r="10" spans="2:6" ht="29.25" customHeight="1" x14ac:dyDescent="0.2">
      <c r="B10" s="163"/>
      <c r="C10" s="164"/>
      <c r="D10" s="165"/>
    </row>
    <row r="11" spans="2:6" ht="19.5" customHeight="1" x14ac:dyDescent="0.2">
      <c r="B11" s="166"/>
      <c r="C11" s="167"/>
      <c r="D11" s="167"/>
    </row>
    <row r="12" spans="2:6" ht="44.1" customHeight="1" x14ac:dyDescent="0.2">
      <c r="B12" s="120" t="s">
        <v>47</v>
      </c>
      <c r="C12" s="121"/>
      <c r="D12" s="122"/>
    </row>
    <row r="13" spans="2:6" ht="27" customHeight="1" x14ac:dyDescent="0.2">
      <c r="B13" s="152" t="s">
        <v>48</v>
      </c>
      <c r="C13" s="153" t="s">
        <v>46</v>
      </c>
      <c r="D13" s="154" t="s">
        <v>49</v>
      </c>
    </row>
    <row r="14" spans="2:6" ht="18" x14ac:dyDescent="0.2">
      <c r="B14" s="160" t="s">
        <v>50</v>
      </c>
      <c r="C14" s="170"/>
      <c r="D14" s="52"/>
    </row>
    <row r="15" spans="2:6" ht="18" x14ac:dyDescent="0.2">
      <c r="B15" s="160"/>
      <c r="C15" s="170"/>
      <c r="D15" s="52"/>
      <c r="F15" s="131"/>
    </row>
    <row r="16" spans="2:6" ht="18" x14ac:dyDescent="0.2">
      <c r="B16" s="160"/>
      <c r="C16" s="170"/>
      <c r="D16" s="52"/>
    </row>
    <row r="17" spans="2:4" ht="18" x14ac:dyDescent="0.2">
      <c r="B17" s="160"/>
      <c r="C17" s="170"/>
      <c r="D17" s="52"/>
    </row>
    <row r="18" spans="2:4" ht="18" x14ac:dyDescent="0.2">
      <c r="B18" s="163"/>
      <c r="C18" s="171"/>
      <c r="D18" s="53"/>
    </row>
  </sheetData>
  <sheetProtection algorithmName="SHA-512" hashValue="URSMdhnvK8FUdl0NcvDudlKAfHkvX64zOx3ytq+acA4gyw36BwTcuXOpHxxsmTi/P4QBPdSQLS6hnJIf8ogqtg==" saltValue="bMIRMjbd5AQjUeQ8Zo7Vqw==" spinCount="100000" sheet="1" objects="1" scenarios="1" selectLockedCells="1"/>
  <protectedRanges>
    <protectedRange sqref="C14:D18" name="Range2"/>
    <protectedRange sqref="C3:D3 C5 C7" name="Range1"/>
  </protectedRanges>
  <mergeCells count="8">
    <mergeCell ref="B14:B18"/>
    <mergeCell ref="B6:D6"/>
    <mergeCell ref="C3:D3"/>
    <mergeCell ref="B12:D12"/>
    <mergeCell ref="B2:D2"/>
    <mergeCell ref="B9:B10"/>
    <mergeCell ref="C9:C10"/>
    <mergeCell ref="D9:D10"/>
  </mergeCells>
  <pageMargins left="1" right="1"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2A72-4A33-4400-A903-8A24C8FA054B}">
  <sheetPr codeName="Sheet2"/>
  <dimension ref="B1:I1048529"/>
  <sheetViews>
    <sheetView showGridLines="0" showRowColHeaders="0" zoomScale="85" zoomScaleNormal="85" workbookViewId="0">
      <selection activeCell="C5" sqref="C5:D5"/>
    </sheetView>
  </sheetViews>
  <sheetFormatPr defaultColWidth="9.125" defaultRowHeight="14.25" x14ac:dyDescent="0.2"/>
  <cols>
    <col min="1" max="1" width="3.875" style="119" customWidth="1"/>
    <col min="2" max="2" width="60" style="119" customWidth="1"/>
    <col min="3" max="3" width="9.125" style="119"/>
    <col min="4" max="4" width="7.875" style="119" customWidth="1"/>
    <col min="5" max="5" width="6.5" style="119" customWidth="1"/>
    <col min="6" max="6" width="59.625" style="119" customWidth="1"/>
    <col min="7" max="7" width="9.125" style="119"/>
    <col min="8" max="8" width="20.125" style="119" customWidth="1"/>
    <col min="9" max="16384" width="9.125" style="119"/>
  </cols>
  <sheetData>
    <row r="1" spans="2:9" ht="45.75" customHeight="1" x14ac:dyDescent="0.2"/>
    <row r="2" spans="2:9" ht="45" customHeight="1" x14ac:dyDescent="0.35">
      <c r="B2" s="120" t="s">
        <v>5</v>
      </c>
      <c r="C2" s="121"/>
      <c r="D2" s="122"/>
      <c r="E2" s="123"/>
      <c r="F2" s="120" t="s">
        <v>55</v>
      </c>
      <c r="G2" s="122"/>
    </row>
    <row r="3" spans="2:9" ht="23.25" customHeight="1" x14ac:dyDescent="0.2">
      <c r="B3" s="124" t="s">
        <v>6</v>
      </c>
      <c r="C3" s="125"/>
      <c r="D3" s="126"/>
      <c r="F3" s="124" t="s">
        <v>56</v>
      </c>
      <c r="G3" s="126"/>
    </row>
    <row r="4" spans="2:9" ht="45" customHeight="1" x14ac:dyDescent="0.2">
      <c r="B4" s="127" t="s">
        <v>74</v>
      </c>
      <c r="C4" s="139"/>
      <c r="D4" s="140"/>
      <c r="E4" s="128"/>
      <c r="F4" s="129" t="s">
        <v>86</v>
      </c>
      <c r="G4" s="142"/>
    </row>
    <row r="5" spans="2:9" ht="48" customHeight="1" x14ac:dyDescent="0.2">
      <c r="B5" s="127" t="s">
        <v>54</v>
      </c>
      <c r="C5" s="139"/>
      <c r="D5" s="140"/>
      <c r="E5" s="128"/>
      <c r="F5" s="129"/>
      <c r="G5" s="142"/>
    </row>
    <row r="6" spans="2:9" ht="27.75" customHeight="1" x14ac:dyDescent="0.2">
      <c r="B6" s="124" t="s">
        <v>7</v>
      </c>
      <c r="C6" s="125"/>
      <c r="D6" s="126"/>
      <c r="F6" s="124" t="s">
        <v>79</v>
      </c>
      <c r="G6" s="126"/>
    </row>
    <row r="7" spans="2:9" ht="42.95" customHeight="1" x14ac:dyDescent="0.2">
      <c r="B7" s="127" t="s">
        <v>108</v>
      </c>
      <c r="C7" s="141"/>
      <c r="D7" s="142"/>
      <c r="F7" s="130" t="s">
        <v>88</v>
      </c>
      <c r="G7" s="147"/>
    </row>
    <row r="8" spans="2:9" ht="31.5" customHeight="1" x14ac:dyDescent="0.2">
      <c r="B8" s="129" t="s">
        <v>84</v>
      </c>
      <c r="C8" s="141"/>
      <c r="D8" s="142"/>
      <c r="F8" s="130"/>
      <c r="G8" s="147"/>
    </row>
    <row r="9" spans="2:9" ht="30" customHeight="1" x14ac:dyDescent="0.2">
      <c r="B9" s="129"/>
      <c r="C9" s="141"/>
      <c r="D9" s="142"/>
      <c r="F9" s="124" t="s">
        <v>87</v>
      </c>
      <c r="G9" s="126"/>
    </row>
    <row r="10" spans="2:9" ht="17.25" customHeight="1" x14ac:dyDescent="0.2">
      <c r="B10" s="129" t="s">
        <v>75</v>
      </c>
      <c r="C10" s="143"/>
      <c r="D10" s="144"/>
      <c r="F10" s="127" t="s">
        <v>57</v>
      </c>
      <c r="G10" s="148"/>
      <c r="I10" s="131"/>
    </row>
    <row r="11" spans="2:9" ht="20.100000000000001" customHeight="1" x14ac:dyDescent="0.2">
      <c r="B11" s="129"/>
      <c r="C11" s="143"/>
      <c r="D11" s="144"/>
      <c r="F11" s="127" t="s">
        <v>58</v>
      </c>
      <c r="G11" s="148"/>
    </row>
    <row r="12" spans="2:9" ht="44.1" customHeight="1" x14ac:dyDescent="0.2">
      <c r="B12" s="132" t="s">
        <v>77</v>
      </c>
      <c r="C12" s="133"/>
      <c r="D12" s="134"/>
      <c r="F12" s="135" t="s">
        <v>59</v>
      </c>
      <c r="G12" s="149"/>
    </row>
    <row r="13" spans="2:9" ht="66" customHeight="1" x14ac:dyDescent="0.2">
      <c r="B13" s="127" t="s">
        <v>78</v>
      </c>
      <c r="C13" s="141"/>
      <c r="D13" s="142"/>
      <c r="F13" s="136"/>
      <c r="G13" s="136"/>
    </row>
    <row r="14" spans="2:9" ht="45.95" customHeight="1" x14ac:dyDescent="0.2">
      <c r="B14" s="135" t="s">
        <v>76</v>
      </c>
      <c r="C14" s="145"/>
      <c r="D14" s="146"/>
      <c r="F14" s="137"/>
      <c r="G14" s="138"/>
    </row>
    <row r="16" spans="2:9" ht="153.75" customHeight="1" x14ac:dyDescent="0.2"/>
    <row r="17" ht="153.75" customHeight="1" x14ac:dyDescent="0.2"/>
    <row r="18" ht="153.75" customHeight="1" x14ac:dyDescent="0.2"/>
    <row r="19" ht="12.75" customHeight="1" x14ac:dyDescent="0.2"/>
    <row r="20" ht="14.25" customHeight="1" x14ac:dyDescent="0.2"/>
    <row r="1048529" spans="3:4" x14ac:dyDescent="0.2">
      <c r="C1048529" s="75"/>
      <c r="D1048529" s="75"/>
    </row>
  </sheetData>
  <sheetProtection algorithmName="SHA-512" hashValue="PmdF663KHim8o4ZR5iAhdOIKfBu5NVEEMeAqMVEILYynPzcsn4Pxn8cpJEG6oqhxeE8GEoig3HmVGXmCQvhTig==" saltValue="y49ZTSylATjb1BQwXOgFTA==" spinCount="100000" sheet="1" objects="1" scenarios="1" selectLockedCells="1"/>
  <protectedRanges>
    <protectedRange sqref="G10:G12" name="Range7"/>
    <protectedRange sqref="G7:G8" name="Range6"/>
    <protectedRange sqref="G7" name="Range5"/>
    <protectedRange sqref="G4" name="Range4"/>
    <protectedRange sqref="C13:D14" name="Range3"/>
    <protectedRange sqref="C7:D11" name="Range2"/>
    <protectedRange sqref="C4:D5" name="Range1"/>
  </protectedRanges>
  <mergeCells count="23">
    <mergeCell ref="C1048529:D1048529"/>
    <mergeCell ref="C4:D4"/>
    <mergeCell ref="B2:D2"/>
    <mergeCell ref="B3:D3"/>
    <mergeCell ref="B6:D6"/>
    <mergeCell ref="B8:B9"/>
    <mergeCell ref="B10:B11"/>
    <mergeCell ref="C10:D11"/>
    <mergeCell ref="C13:D13"/>
    <mergeCell ref="C14:D14"/>
    <mergeCell ref="F13:G13"/>
    <mergeCell ref="F2:G2"/>
    <mergeCell ref="F3:G3"/>
    <mergeCell ref="C5:D5"/>
    <mergeCell ref="C7:D7"/>
    <mergeCell ref="C8:D9"/>
    <mergeCell ref="F6:G6"/>
    <mergeCell ref="F9:G9"/>
    <mergeCell ref="F4:F5"/>
    <mergeCell ref="G4:G5"/>
    <mergeCell ref="F7:F8"/>
    <mergeCell ref="G7:G8"/>
    <mergeCell ref="B12:D12"/>
  </mergeCells>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E6B34E-662A-4334-B164-CC760E19F8C7}">
          <x14:formula1>
            <xm:f>'Data validation'!$B$8:$B$10</xm:f>
          </x14:formula1>
          <xm:sqref>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D44A-4339-4307-9527-3EBB0ED7563E}">
  <sheetPr codeName="Sheet3"/>
  <dimension ref="B1:K13"/>
  <sheetViews>
    <sheetView showGridLines="0" showRowColHeaders="0" zoomScale="70" zoomScaleNormal="70" workbookViewId="0">
      <selection activeCell="G9" sqref="G9"/>
    </sheetView>
  </sheetViews>
  <sheetFormatPr defaultColWidth="9.125" defaultRowHeight="14.25" x14ac:dyDescent="0.2"/>
  <cols>
    <col min="1" max="1" width="3.875" style="119" customWidth="1"/>
    <col min="2" max="2" width="20.875" style="119" customWidth="1"/>
    <col min="3" max="3" width="19.375" style="119" customWidth="1"/>
    <col min="4" max="4" width="25.875" style="119" customWidth="1"/>
    <col min="5" max="5" width="24.5" style="119" customWidth="1"/>
    <col min="6" max="6" width="9.125" style="119" customWidth="1"/>
    <col min="7" max="7" width="49" style="119" customWidth="1"/>
    <col min="8" max="8" width="37" style="119" customWidth="1"/>
    <col min="9" max="9" width="9.125" style="119"/>
    <col min="10" max="10" width="29.125" style="119" customWidth="1"/>
    <col min="11" max="11" width="28.5" style="119" customWidth="1"/>
    <col min="12" max="16384" width="9.125" style="119"/>
  </cols>
  <sheetData>
    <row r="1" spans="2:11" ht="45.75" customHeight="1" x14ac:dyDescent="0.2"/>
    <row r="2" spans="2:11" s="176" customFormat="1" ht="45" customHeight="1" x14ac:dyDescent="0.2">
      <c r="B2" s="172" t="s">
        <v>44</v>
      </c>
      <c r="C2" s="173"/>
      <c r="D2" s="173"/>
      <c r="E2" s="174"/>
      <c r="F2" s="175"/>
      <c r="G2" s="172" t="s">
        <v>90</v>
      </c>
      <c r="H2" s="174"/>
      <c r="I2" s="175"/>
      <c r="J2" s="172" t="s">
        <v>91</v>
      </c>
      <c r="K2" s="174"/>
    </row>
    <row r="3" spans="2:11" s="183" customFormat="1" ht="50.1" customHeight="1" x14ac:dyDescent="0.25">
      <c r="B3" s="177" t="s">
        <v>29</v>
      </c>
      <c r="C3" s="178" t="s">
        <v>30</v>
      </c>
      <c r="D3" s="178" t="s">
        <v>62</v>
      </c>
      <c r="E3" s="179" t="s">
        <v>80</v>
      </c>
      <c r="F3" s="180"/>
      <c r="G3" s="177" t="s">
        <v>94</v>
      </c>
      <c r="H3" s="179" t="s">
        <v>8</v>
      </c>
      <c r="I3" s="180"/>
      <c r="J3" s="181" t="s">
        <v>103</v>
      </c>
      <c r="K3" s="182"/>
    </row>
    <row r="4" spans="2:11" ht="21" customHeight="1" x14ac:dyDescent="0.2">
      <c r="B4" s="193" t="s">
        <v>64</v>
      </c>
      <c r="C4" s="194"/>
      <c r="D4" s="194"/>
      <c r="E4" s="195"/>
      <c r="F4" s="184"/>
      <c r="G4" s="196" t="s">
        <v>109</v>
      </c>
      <c r="H4" s="197"/>
      <c r="I4" s="184"/>
      <c r="J4" s="198" t="s">
        <v>106</v>
      </c>
      <c r="K4" s="199">
        <v>0</v>
      </c>
    </row>
    <row r="5" spans="2:11" ht="23.1" customHeight="1" x14ac:dyDescent="0.2">
      <c r="B5" s="193" t="s">
        <v>65</v>
      </c>
      <c r="C5" s="194"/>
      <c r="D5" s="194"/>
      <c r="E5" s="195"/>
      <c r="F5" s="184"/>
      <c r="G5" s="196" t="s">
        <v>110</v>
      </c>
      <c r="H5" s="197"/>
      <c r="I5" s="184"/>
      <c r="J5" s="181" t="s">
        <v>102</v>
      </c>
      <c r="K5" s="182"/>
    </row>
    <row r="6" spans="2:11" ht="20.100000000000001" customHeight="1" x14ac:dyDescent="0.2">
      <c r="B6" s="193" t="s">
        <v>66</v>
      </c>
      <c r="C6" s="194"/>
      <c r="D6" s="194"/>
      <c r="E6" s="195"/>
      <c r="F6" s="184"/>
      <c r="G6" s="196" t="s">
        <v>111</v>
      </c>
      <c r="H6" s="197"/>
      <c r="I6" s="184"/>
      <c r="J6" s="181"/>
      <c r="K6" s="182"/>
    </row>
    <row r="7" spans="2:11" ht="21" customHeight="1" x14ac:dyDescent="0.2">
      <c r="B7" s="193" t="s">
        <v>67</v>
      </c>
      <c r="C7" s="194"/>
      <c r="D7" s="194"/>
      <c r="E7" s="195"/>
      <c r="F7" s="184"/>
      <c r="G7" s="196" t="s">
        <v>63</v>
      </c>
      <c r="H7" s="197"/>
      <c r="I7" s="184"/>
      <c r="J7" s="198" t="s">
        <v>106</v>
      </c>
      <c r="K7" s="199">
        <v>0</v>
      </c>
    </row>
    <row r="8" spans="2:11" ht="21.95" customHeight="1" x14ac:dyDescent="0.2">
      <c r="B8" s="193" t="s">
        <v>89</v>
      </c>
      <c r="C8" s="194"/>
      <c r="D8" s="194"/>
      <c r="E8" s="195"/>
      <c r="F8" s="184"/>
      <c r="G8" s="196" t="s">
        <v>63</v>
      </c>
      <c r="H8" s="197"/>
      <c r="I8" s="184"/>
      <c r="J8" s="129" t="s">
        <v>96</v>
      </c>
      <c r="K8" s="185"/>
    </row>
    <row r="9" spans="2:11" ht="20.100000000000001" customHeight="1" x14ac:dyDescent="0.2">
      <c r="B9" s="186" t="s">
        <v>61</v>
      </c>
      <c r="C9" s="187"/>
      <c r="D9" s="187"/>
      <c r="E9" s="54">
        <f>SUM(E4:E8)</f>
        <v>0</v>
      </c>
      <c r="F9" s="184"/>
      <c r="G9" s="196"/>
      <c r="H9" s="197"/>
      <c r="I9" s="184"/>
      <c r="J9" s="129"/>
      <c r="K9" s="185"/>
    </row>
    <row r="10" spans="2:11" ht="15" customHeight="1" x14ac:dyDescent="0.2">
      <c r="B10" s="129" t="s">
        <v>113</v>
      </c>
      <c r="C10" s="188"/>
      <c r="D10" s="188"/>
      <c r="E10" s="185"/>
      <c r="F10" s="184"/>
      <c r="G10" s="76" t="s">
        <v>95</v>
      </c>
      <c r="H10" s="77"/>
      <c r="I10" s="184"/>
      <c r="J10" s="129"/>
      <c r="K10" s="185"/>
    </row>
    <row r="11" spans="2:11" ht="69" customHeight="1" x14ac:dyDescent="0.2">
      <c r="B11" s="189"/>
      <c r="C11" s="190"/>
      <c r="D11" s="190"/>
      <c r="E11" s="191"/>
      <c r="F11" s="184"/>
      <c r="G11" s="78"/>
      <c r="H11" s="79"/>
      <c r="I11" s="184"/>
      <c r="J11" s="189"/>
      <c r="K11" s="191"/>
    </row>
    <row r="13" spans="2:11" ht="15" x14ac:dyDescent="0.25">
      <c r="C13" s="192"/>
    </row>
  </sheetData>
  <sheetProtection algorithmName="SHA-512" hashValue="e8zfo+FEtlk1NKrvUrBL9gvuKCqWO/7FyeU7tpAzSSaPn7Vbjvb982s8sd45uBkT6BSeBspqYSM0cTjUHdXJIQ==" saltValue="LWoN112QIoDbMUNvabdj8w==" spinCount="100000" sheet="1" objects="1" scenarios="1" selectLockedCells="1"/>
  <protectedRanges>
    <protectedRange sqref="J7:K7" name="Range4"/>
    <protectedRange sqref="J4:K4" name="Range3"/>
    <protectedRange sqref="G4:H9" name="Range2"/>
    <protectedRange sqref="B4:E8" name="Range1"/>
  </protectedRanges>
  <mergeCells count="9">
    <mergeCell ref="J8:K11"/>
    <mergeCell ref="G2:H2"/>
    <mergeCell ref="G10:H11"/>
    <mergeCell ref="B10:E11"/>
    <mergeCell ref="B2:E2"/>
    <mergeCell ref="B9:D9"/>
    <mergeCell ref="J2:K2"/>
    <mergeCell ref="J3:K3"/>
    <mergeCell ref="J5:K6"/>
  </mergeCells>
  <conditionalFormatting sqref="E9">
    <cfRule type="cellIs" dxfId="6" priority="1" operator="equal">
      <formula>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34119-7306-4A01-A96A-18E76C4430A9}">
          <x14:formula1>
            <xm:f>'Data validation'!$G$4:$G$6</xm:f>
          </x14:formula1>
          <xm:sqref>J4 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CE7A-C050-4F33-9DFE-FDBDF0E92ADC}">
  <sheetPr codeName="Sheet8"/>
  <dimension ref="B1:XCG45"/>
  <sheetViews>
    <sheetView showGridLines="0" showRowColHeaders="0" zoomScale="63" zoomScaleNormal="70" workbookViewId="0">
      <selection activeCell="G27" sqref="G27"/>
    </sheetView>
  </sheetViews>
  <sheetFormatPr defaultColWidth="8.875" defaultRowHeight="14.25" x14ac:dyDescent="0.2"/>
  <cols>
    <col min="1" max="1" width="3.875" style="24" customWidth="1"/>
    <col min="2" max="2" width="65.5" style="23" customWidth="1"/>
    <col min="3" max="3" width="35.375" style="17" customWidth="1"/>
    <col min="4" max="4" width="35.875" style="17" customWidth="1"/>
    <col min="5" max="7" width="33.5" style="17" customWidth="1"/>
    <col min="8" max="8" width="8.875" style="24" customWidth="1"/>
    <col min="9" max="9" width="24.125" style="24" customWidth="1"/>
    <col min="10" max="10" width="4.375" style="24" customWidth="1"/>
    <col min="11" max="16306" width="9.125" style="24" customWidth="1"/>
    <col min="16307" max="16307" width="36.5" style="24" customWidth="1"/>
    <col min="16308" max="16308" width="13.5" style="24" customWidth="1"/>
    <col min="16309" max="16384" width="8.875" style="24"/>
  </cols>
  <sheetData>
    <row r="1" spans="2:11 16307:16309" ht="45.75" customHeight="1" x14ac:dyDescent="0.25">
      <c r="XCE1" s="4"/>
      <c r="XCF1" s="5"/>
    </row>
    <row r="2" spans="2:11 16307:16309" ht="15" customHeight="1" x14ac:dyDescent="0.2">
      <c r="B2" s="83" t="s">
        <v>112</v>
      </c>
      <c r="C2" s="84"/>
      <c r="D2" s="84"/>
      <c r="E2" s="87" t="s">
        <v>28</v>
      </c>
      <c r="F2" s="84">
        <v>2020</v>
      </c>
      <c r="G2" s="89"/>
      <c r="XCF2" s="6"/>
    </row>
    <row r="3" spans="2:11 16307:16309" ht="33.75" customHeight="1" x14ac:dyDescent="0.2">
      <c r="B3" s="85"/>
      <c r="C3" s="86"/>
      <c r="D3" s="86"/>
      <c r="E3" s="88"/>
      <c r="F3" s="86"/>
      <c r="G3" s="90"/>
      <c r="XCF3" s="18"/>
    </row>
    <row r="4" spans="2:11 16307:16309" ht="26.25" customHeight="1" x14ac:dyDescent="0.2">
      <c r="B4" s="80" t="s">
        <v>51</v>
      </c>
      <c r="C4" s="81"/>
      <c r="D4" s="81"/>
      <c r="E4" s="81"/>
      <c r="F4" s="81"/>
      <c r="G4" s="82"/>
      <c r="XCF4" s="18"/>
    </row>
    <row r="5" spans="2:11 16307:16309" ht="23.25" customHeight="1" x14ac:dyDescent="0.2">
      <c r="B5" s="70" t="s">
        <v>42</v>
      </c>
      <c r="C5" s="33" t="str">
        <f>'3. Product Purchase Data'!B4</f>
        <v>Premium</v>
      </c>
      <c r="D5" s="33" t="str">
        <f>'3. Product Purchase Data'!B5</f>
        <v>Good Quality</v>
      </c>
      <c r="E5" s="33" t="str">
        <f>'3. Product Purchase Data'!B6</f>
        <v>Average</v>
      </c>
      <c r="F5" s="33" t="str">
        <f>'3. Product Purchase Data'!B7</f>
        <v>Discounted</v>
      </c>
      <c r="G5" s="57" t="str">
        <f>'3. Product Purchase Data'!B8</f>
        <v>Basic Quality</v>
      </c>
      <c r="XCF5" s="19"/>
    </row>
    <row r="6" spans="2:11 16307:16309" ht="23.25" customHeight="1" x14ac:dyDescent="0.2">
      <c r="B6" s="70" t="s">
        <v>68</v>
      </c>
      <c r="C6" s="34">
        <v>0</v>
      </c>
      <c r="D6" s="34">
        <v>0</v>
      </c>
      <c r="E6" s="34">
        <v>0</v>
      </c>
      <c r="F6" s="34">
        <v>0</v>
      </c>
      <c r="G6" s="58">
        <v>0</v>
      </c>
      <c r="XCF6" s="19"/>
      <c r="XCG6" s="7"/>
    </row>
    <row r="7" spans="2:11 16307:16309" ht="15" x14ac:dyDescent="0.2">
      <c r="B7" s="70" t="s">
        <v>13</v>
      </c>
      <c r="C7" s="109">
        <f>IFERROR(C17*'1. Calculate Living Wage Gap'!$C$9*VLOOKUP($F$2,'1. Calculate Living Wage Gap'!$C$14:'1. Calculate Living Wage Gap'!$C$14:$D$18,2,FALSE)/'1. Calculate Living Wage Gap'!$C$3,0)</f>
        <v>0</v>
      </c>
      <c r="D7" s="109">
        <f>IFERROR(D17*'1. Calculate Living Wage Gap'!$C$9*VLOOKUP($F$2,'1. Calculate Living Wage Gap'!$C$14:'1. Calculate Living Wage Gap'!$C$14:$D$18,2,FALSE)/'1. Calculate Living Wage Gap'!$C$3,0)</f>
        <v>0</v>
      </c>
      <c r="E7" s="109">
        <f>IFERROR(E17*'1. Calculate Living Wage Gap'!$C$9*VLOOKUP($F$2,'1. Calculate Living Wage Gap'!$C$14:'1. Calculate Living Wage Gap'!$C$14:$D$18,2,FALSE)/'1. Calculate Living Wage Gap'!$C$3,0)</f>
        <v>0</v>
      </c>
      <c r="F7" s="109">
        <f>IFERROR(F17*'1. Calculate Living Wage Gap'!$C$9*VLOOKUP($F$2,'1. Calculate Living Wage Gap'!$C$14:'1. Calculate Living Wage Gap'!$C$14:$D$18,2,FALSE)/'1. Calculate Living Wage Gap'!$C$3,0)</f>
        <v>0</v>
      </c>
      <c r="G7" s="110">
        <f>IFERROR(G17*'1. Calculate Living Wage Gap'!$C$9*VLOOKUP($F$2,'1. Calculate Living Wage Gap'!$C$14:'1. Calculate Living Wage Gap'!$C$14:$D$18,2,FALSE)/'1. Calculate Living Wage Gap'!$C$3,0)</f>
        <v>0</v>
      </c>
      <c r="K7" s="25"/>
    </row>
    <row r="8" spans="2:11 16307:16309" ht="44.25" customHeight="1" x14ac:dyDescent="0.2">
      <c r="B8" s="70" t="s">
        <v>72</v>
      </c>
      <c r="C8" s="35" t="s">
        <v>94</v>
      </c>
      <c r="D8" s="35" t="s">
        <v>94</v>
      </c>
      <c r="E8" s="35" t="s">
        <v>94</v>
      </c>
      <c r="F8" s="35" t="s">
        <v>94</v>
      </c>
      <c r="G8" s="59" t="s">
        <v>94</v>
      </c>
      <c r="XCF8" s="19"/>
      <c r="XCG8" s="7"/>
    </row>
    <row r="9" spans="2:11 16307:16309" ht="23.25" hidden="1" customHeight="1" x14ac:dyDescent="0.2">
      <c r="B9" s="71" t="s">
        <v>69</v>
      </c>
      <c r="C9" s="36">
        <f>IFERROR(VLOOKUP(C8,'3. Product Purchase Data'!$G$4:$H$9,3,FALSE),0)</f>
        <v>0</v>
      </c>
      <c r="D9" s="36">
        <f>IFERROR(VLOOKUP(D8,'3. Product Purchase Data'!$G$4:'4. Living Wage Impact Dashboard'!$D$10,3,FALSE),0)</f>
        <v>0</v>
      </c>
      <c r="E9" s="36">
        <f>IFERROR(VLOOKUP(E8,'3. Product Purchase Data'!$G$4:$H$9,3,FALSE),0)</f>
        <v>0</v>
      </c>
      <c r="F9" s="36">
        <f>IFERROR(VLOOKUP(F8,'3. Product Purchase Data'!$G$4:$H$9,3,FALSE),0)</f>
        <v>0</v>
      </c>
      <c r="G9" s="60">
        <f>IFERROR(VLOOKUP(G8,'3. Product Purchase Data'!$G$4:$H$9,3,FALSE),0)</f>
        <v>0</v>
      </c>
      <c r="XCF9" s="19"/>
      <c r="XCG9" s="7"/>
    </row>
    <row r="10" spans="2:11 16307:16309" ht="23.25" customHeight="1" x14ac:dyDescent="0.2">
      <c r="B10" s="70" t="s">
        <v>100</v>
      </c>
      <c r="C10" s="37" t="s">
        <v>31</v>
      </c>
      <c r="D10" s="37" t="s">
        <v>9</v>
      </c>
      <c r="E10" s="37" t="s">
        <v>31</v>
      </c>
      <c r="F10" s="37" t="s">
        <v>31</v>
      </c>
      <c r="G10" s="61" t="s">
        <v>31</v>
      </c>
      <c r="I10" s="32"/>
      <c r="XCF10" s="19"/>
      <c r="XCG10" s="7"/>
    </row>
    <row r="11" spans="2:11 16307:16309" ht="15" hidden="1" x14ac:dyDescent="0.2">
      <c r="B11" s="71" t="s">
        <v>107</v>
      </c>
      <c r="C11" s="51">
        <f>IF(C10='Data validation'!$B$6,0,(IF('3. Product Purchase Data'!$J$4='Data validation'!$G$6,'Data validation'!$C$5/100,(IF(C10='Data validation'!$B$5,'Data validation'!$C$5,0)))))</f>
        <v>0</v>
      </c>
      <c r="D11" s="51">
        <f>IF(D10='Data validation'!$B$6,0,(IF('3. Product Purchase Data'!$J$4='Data validation'!$G$6,'Data validation'!$C$5/100,(IF(D10='Data validation'!$B$5,'Data validation'!$C$5,0)))))</f>
        <v>0</v>
      </c>
      <c r="E11" s="51">
        <f>IF(E10='Data validation'!$B$6,0,(IF('3. Product Purchase Data'!$J$4='Data validation'!$G$6,'Data validation'!$C$5/100,(IF(E10='Data validation'!$B$5,'Data validation'!$C$5,0)))))</f>
        <v>0</v>
      </c>
      <c r="F11" s="51">
        <f>IF(F10='Data validation'!$B$6,0,(IF('3. Product Purchase Data'!$J$4='Data validation'!$G$6,'Data validation'!$C$5/100,(IF(F10='Data validation'!$B$5,'Data validation'!$C$5,0)))))</f>
        <v>0</v>
      </c>
      <c r="G11" s="62">
        <f>IF(G10='Data validation'!$B$6,0,(IF('3. Product Purchase Data'!$J$4='Data validation'!$G$6,'Data validation'!$C$5/100,(IF(G10='Data validation'!$B$5,'Data validation'!$C$5,0)))))</f>
        <v>0</v>
      </c>
      <c r="XCF11" s="19"/>
      <c r="XCG11" s="7"/>
    </row>
    <row r="12" spans="2:11 16307:16309" ht="15" hidden="1" x14ac:dyDescent="0.2">
      <c r="B12" s="71" t="s">
        <v>82</v>
      </c>
      <c r="C12" s="51">
        <f>IF('3. Product Purchase Data'!$J$4='Data validation'!$G$6,('4. Living Wage Impact Dashboard'!$C$11*'4. Living Wage Impact Dashboard'!$C$27),C11)</f>
        <v>0</v>
      </c>
      <c r="D12" s="51">
        <f>IF('3. Product Purchase Data'!$J$4='Data validation'!$G$6,('4. Living Wage Impact Dashboard'!$C$11*'4. Living Wage Impact Dashboard'!$C$27),D11)</f>
        <v>0</v>
      </c>
      <c r="E12" s="51">
        <f>IF('3. Product Purchase Data'!$J$4='Data validation'!$G$6,('4. Living Wage Impact Dashboard'!$C$11*'4. Living Wage Impact Dashboard'!$C$27),E11)</f>
        <v>0</v>
      </c>
      <c r="F12" s="51">
        <f>IF('3. Product Purchase Data'!$J$4='Data validation'!$G$6,('4. Living Wage Impact Dashboard'!$C$11*'4. Living Wage Impact Dashboard'!$C$27),F11)</f>
        <v>0</v>
      </c>
      <c r="G12" s="62">
        <f>IF('3. Product Purchase Data'!$J$4='Data validation'!$G$6,('4. Living Wage Impact Dashboard'!$C$11*'4. Living Wage Impact Dashboard'!$C$27),G11)</f>
        <v>0</v>
      </c>
      <c r="XCF12" s="19"/>
      <c r="XCG12" s="7"/>
    </row>
    <row r="13" spans="2:11 16307:16309" ht="23.25" customHeight="1" x14ac:dyDescent="0.2">
      <c r="B13" s="70" t="s">
        <v>101</v>
      </c>
      <c r="C13" s="37" t="s">
        <v>31</v>
      </c>
      <c r="D13" s="37" t="s">
        <v>99</v>
      </c>
      <c r="E13" s="37" t="s">
        <v>31</v>
      </c>
      <c r="F13" s="37" t="s">
        <v>31</v>
      </c>
      <c r="G13" s="61" t="s">
        <v>31</v>
      </c>
      <c r="XCF13" s="19"/>
      <c r="XCG13" s="7"/>
    </row>
    <row r="14" spans="2:11 16307:16309" hidden="1" x14ac:dyDescent="0.2">
      <c r="B14" s="55" t="s">
        <v>107</v>
      </c>
      <c r="C14" s="100">
        <f>IF(C13='Data validation'!$B$6,0,(IF('3. Product Purchase Data'!$J$7='Data validation'!G6,'Data validation'!C10/100,(IF(C13='Data validation'!$B$5,'Data validation'!$C$10,0)))))</f>
        <v>0</v>
      </c>
      <c r="D14" s="100">
        <f>IF(D13='Data validation'!$B$6,0,(IF('3. Product Purchase Data'!$J$7='Data validation'!H6,'Data validation'!D10/100,(IF(D13='Data validation'!$B$5,'Data validation'!$C$10,0)))))</f>
        <v>0</v>
      </c>
      <c r="E14" s="100">
        <f>IF(E13='Data validation'!$B$6,0,(IF('3. Product Purchase Data'!$J$7='Data validation'!I6,'Data validation'!E10/100,(IF(E13='Data validation'!$B$5,'Data validation'!$C$10,0)))))</f>
        <v>0</v>
      </c>
      <c r="F14" s="100">
        <f>IF(F13='Data validation'!$B$6,0,(IF('3. Product Purchase Data'!$J$7='Data validation'!J6,'Data validation'!F10/100,(IF(F13='Data validation'!$B$5,'Data validation'!$C$10,0)))))</f>
        <v>0</v>
      </c>
      <c r="G14" s="101">
        <f>IF(G13='Data validation'!$B$6,0,(IF('3. Product Purchase Data'!$J$7='Data validation'!K6,'Data validation'!G10/100,(IF(G13='Data validation'!$B$5,'Data validation'!$C$10,0)))))</f>
        <v>0</v>
      </c>
      <c r="XCF14" s="19"/>
      <c r="XCG14" s="7"/>
    </row>
    <row r="15" spans="2:11 16307:16309" hidden="1" x14ac:dyDescent="0.2">
      <c r="B15" s="55" t="s">
        <v>82</v>
      </c>
      <c r="C15" s="102">
        <f>IF('3. Product Purchase Data'!$J$7='Data validation'!$G$6,(('4. Living Wage Impact Dashboard'!C14)*'4. Living Wage Impact Dashboard'!$C$27),C14)</f>
        <v>0</v>
      </c>
      <c r="D15" s="102">
        <f>IF('3. Product Purchase Data'!$J$7='Data validation'!$G$6,(('4. Living Wage Impact Dashboard'!D14)*'4. Living Wage Impact Dashboard'!$C$27),D14)</f>
        <v>0</v>
      </c>
      <c r="E15" s="102">
        <f>IF('3. Product Purchase Data'!$J$7='Data validation'!$G$6,(('4. Living Wage Impact Dashboard'!E14)*'4. Living Wage Impact Dashboard'!$C$27),E14)</f>
        <v>0</v>
      </c>
      <c r="F15" s="102">
        <f>IF('3. Product Purchase Data'!$J$7='Data validation'!$G$6,(('4. Living Wage Impact Dashboard'!F14)*'4. Living Wage Impact Dashboard'!$C$27),F14)</f>
        <v>0</v>
      </c>
      <c r="G15" s="103">
        <f>IF('3. Product Purchase Data'!$J$7='Data validation'!$G$6,(('4. Living Wage Impact Dashboard'!G14)*'4. Living Wage Impact Dashboard'!$C$27),G14)</f>
        <v>0</v>
      </c>
      <c r="XCF15" s="19"/>
      <c r="XCG15" s="7"/>
    </row>
    <row r="16" spans="2:11 16307:16309" hidden="1" x14ac:dyDescent="0.2">
      <c r="B16" s="55" t="s">
        <v>11</v>
      </c>
      <c r="C16" s="38">
        <f>C6*'2. Required Sector Data'!C5</f>
        <v>0</v>
      </c>
      <c r="D16" s="38">
        <f>D6*'2. Required Sector Data'!C5</f>
        <v>0</v>
      </c>
      <c r="E16" s="38">
        <f>E6*'2. Required Sector Data'!C5</f>
        <v>0</v>
      </c>
      <c r="F16" s="38">
        <f>F6*'2. Required Sector Data'!C5</f>
        <v>0</v>
      </c>
      <c r="G16" s="63">
        <f>G6*'2. Required Sector Data'!C5</f>
        <v>0</v>
      </c>
      <c r="XCF16" s="7"/>
    </row>
    <row r="17" spans="2:18 16307:16308" s="20" customFormat="1" hidden="1" x14ac:dyDescent="0.2">
      <c r="B17" s="55" t="s">
        <v>12</v>
      </c>
      <c r="C17" s="39" t="e">
        <f>C16/'2. Required Sector Data'!C8</f>
        <v>#DIV/0!</v>
      </c>
      <c r="D17" s="39" t="e">
        <f>D16/'2. Required Sector Data'!C8</f>
        <v>#DIV/0!</v>
      </c>
      <c r="E17" s="39" t="e">
        <f>E16/'2. Required Sector Data'!C8</f>
        <v>#DIV/0!</v>
      </c>
      <c r="F17" s="39" t="e">
        <f>F16/'2. Required Sector Data'!C8</f>
        <v>#DIV/0!</v>
      </c>
      <c r="G17" s="64" t="e">
        <f>G16/'2. Required Sector Data'!C8</f>
        <v>#DIV/0!</v>
      </c>
      <c r="XCE17" s="24"/>
      <c r="XCF17" s="8"/>
    </row>
    <row r="18" spans="2:18 16307:16308" ht="24.75" customHeight="1" x14ac:dyDescent="0.2">
      <c r="B18" s="80" t="s">
        <v>14</v>
      </c>
      <c r="C18" s="81"/>
      <c r="D18" s="81"/>
      <c r="E18" s="81"/>
      <c r="F18" s="81"/>
      <c r="G18" s="82"/>
    </row>
    <row r="19" spans="2:18 16307:16308" hidden="1" x14ac:dyDescent="0.2">
      <c r="B19" s="55" t="s">
        <v>60</v>
      </c>
      <c r="C19" s="104">
        <f>'3. Product Purchase Data'!D4</f>
        <v>0</v>
      </c>
      <c r="D19" s="104">
        <f>'3. Product Purchase Data'!D5</f>
        <v>0</v>
      </c>
      <c r="E19" s="104">
        <f>'3. Product Purchase Data'!D6</f>
        <v>0</v>
      </c>
      <c r="F19" s="104">
        <f>'3. Product Purchase Data'!D7</f>
        <v>0</v>
      </c>
      <c r="G19" s="105">
        <f>'3. Product Purchase Data'!D8</f>
        <v>0</v>
      </c>
      <c r="XCF19" s="8"/>
    </row>
    <row r="20" spans="2:18 16307:16308" hidden="1" x14ac:dyDescent="0.2">
      <c r="B20" s="55" t="str">
        <f>'3. Product Purchase Data'!C3</f>
        <v>Value differential</v>
      </c>
      <c r="C20" s="40">
        <f>VLOOKUP(C5,'3. Product Purchase Data'!$B$4:$D$8,2,0)</f>
        <v>0</v>
      </c>
      <c r="D20" s="40">
        <f>VLOOKUP(D5,'3. Product Purchase Data'!$B$4:$D$8,2,0)</f>
        <v>0</v>
      </c>
      <c r="E20" s="40">
        <f>VLOOKUP(E5,'3. Product Purchase Data'!$B$4:$D$8,2,0)</f>
        <v>0</v>
      </c>
      <c r="F20" s="40">
        <f>VLOOKUP(F5,'3. Product Purchase Data'!$B$4:$D$8,2,0)</f>
        <v>0</v>
      </c>
      <c r="G20" s="65">
        <f>VLOOKUP(G5,'3. Product Purchase Data'!$B$4:$D$8,2,0)</f>
        <v>0</v>
      </c>
      <c r="XCF20" s="8"/>
    </row>
    <row r="21" spans="2:18 16307:16308" hidden="1" x14ac:dyDescent="0.2">
      <c r="B21" s="55" t="s">
        <v>70</v>
      </c>
      <c r="C21" s="41">
        <f>(C19/2)+C20</f>
        <v>0</v>
      </c>
      <c r="D21" s="41">
        <f>(D19/2)+D20</f>
        <v>0</v>
      </c>
      <c r="E21" s="41">
        <f>(E19/2)+E20</f>
        <v>0</v>
      </c>
      <c r="F21" s="41">
        <f>(F19/2)+F20</f>
        <v>0</v>
      </c>
      <c r="G21" s="66">
        <f>(G19/2)+G20</f>
        <v>0</v>
      </c>
      <c r="XCF21" s="8"/>
    </row>
    <row r="22" spans="2:18 16307:16308" ht="42.75" customHeight="1" x14ac:dyDescent="0.2">
      <c r="B22" s="70" t="s">
        <v>53</v>
      </c>
      <c r="C22" s="42">
        <f>'2. Required Sector Data'!$G$4*(1+'2. Required Sector Data'!$G$7)</f>
        <v>0</v>
      </c>
      <c r="D22" s="42">
        <f>'2. Required Sector Data'!$G$4*(1+'2. Required Sector Data'!$G$7)</f>
        <v>0</v>
      </c>
      <c r="E22" s="42">
        <f>'2. Required Sector Data'!$G$4*(1+'2. Required Sector Data'!$G$7)</f>
        <v>0</v>
      </c>
      <c r="F22" s="42">
        <f>'2. Required Sector Data'!$G$4*(1+'2. Required Sector Data'!$G$7)</f>
        <v>0</v>
      </c>
      <c r="G22" s="67">
        <f>'2. Required Sector Data'!$G$4*(1+'2. Required Sector Data'!$G$7)</f>
        <v>0</v>
      </c>
      <c r="K22" s="95"/>
      <c r="L22" s="95"/>
      <c r="M22" s="95"/>
      <c r="N22" s="95"/>
      <c r="O22" s="95"/>
      <c r="P22" s="95"/>
      <c r="Q22" s="95"/>
      <c r="R22" s="95"/>
      <c r="XCF22" s="8"/>
    </row>
    <row r="23" spans="2:18 16307:16308" hidden="1" x14ac:dyDescent="0.2">
      <c r="B23" s="55" t="s">
        <v>15</v>
      </c>
      <c r="C23" s="43">
        <f>VLOOKUP(C5,'3. Product Purchase Data'!$B$4:$E$8,4,FALSE)</f>
        <v>0</v>
      </c>
      <c r="D23" s="43">
        <f>VLOOKUP(D5,'3. Product Purchase Data'!$B$4:$E$8,4,FALSE)</f>
        <v>0</v>
      </c>
      <c r="E23" s="43">
        <f>VLOOKUP(E5,'3. Product Purchase Data'!$B$4:$E$8,4,FALSE)</f>
        <v>0</v>
      </c>
      <c r="F23" s="43">
        <f>VLOOKUP(F5,'3. Product Purchase Data'!$B$4:$E$8,4,FALSE)</f>
        <v>0</v>
      </c>
      <c r="G23" s="68">
        <f>VLOOKUP(G5,'3. Product Purchase Data'!$B$4:$E$8,4,FALSE)</f>
        <v>0</v>
      </c>
      <c r="K23" s="95"/>
      <c r="L23" s="95"/>
      <c r="M23" s="95"/>
      <c r="N23" s="95"/>
      <c r="O23" s="95"/>
      <c r="P23" s="95"/>
      <c r="Q23" s="95"/>
      <c r="R23" s="95"/>
      <c r="XCF23" s="8"/>
    </row>
    <row r="24" spans="2:18 16307:16308" hidden="1" x14ac:dyDescent="0.2">
      <c r="B24" s="55" t="s">
        <v>35</v>
      </c>
      <c r="C24" s="41">
        <f>C22*(1+C23)</f>
        <v>0</v>
      </c>
      <c r="D24" s="41">
        <f>D22*(1+D23)</f>
        <v>0</v>
      </c>
      <c r="E24" s="41">
        <f>E22*(1+E23)</f>
        <v>0</v>
      </c>
      <c r="F24" s="41">
        <f>F22*(1+F23)</f>
        <v>0</v>
      </c>
      <c r="G24" s="66">
        <f>G22*(1+G23)</f>
        <v>0</v>
      </c>
      <c r="K24" s="95"/>
      <c r="L24" s="95"/>
      <c r="M24" s="95"/>
      <c r="N24" s="95"/>
      <c r="O24" s="95"/>
      <c r="P24" s="95"/>
      <c r="Q24" s="95"/>
      <c r="R24" s="95"/>
      <c r="XCF24" s="8"/>
    </row>
    <row r="25" spans="2:18 16307:16308" ht="21" hidden="1" customHeight="1" x14ac:dyDescent="0.2">
      <c r="B25" s="55" t="s">
        <v>16</v>
      </c>
      <c r="C25" s="104">
        <f>C27-C26</f>
        <v>0</v>
      </c>
      <c r="D25" s="104">
        <f t="shared" ref="D25" si="0">D27-D26</f>
        <v>0</v>
      </c>
      <c r="E25" s="104">
        <f t="shared" ref="E25" si="1">E27-E26</f>
        <v>0</v>
      </c>
      <c r="F25" s="104">
        <f t="shared" ref="F25" si="2">F27-F26</f>
        <v>0</v>
      </c>
      <c r="G25" s="105">
        <f t="shared" ref="G25" si="3">G27-G26</f>
        <v>0</v>
      </c>
      <c r="K25" s="95"/>
      <c r="L25" s="95"/>
      <c r="M25" s="95"/>
      <c r="N25" s="95"/>
      <c r="O25" s="95"/>
      <c r="P25" s="95"/>
      <c r="Q25" s="95"/>
      <c r="R25" s="95"/>
    </row>
    <row r="26" spans="2:18 16307:16308" ht="29.25" hidden="1" customHeight="1" x14ac:dyDescent="0.2">
      <c r="B26" s="55" t="s">
        <v>17</v>
      </c>
      <c r="C26" s="44">
        <f>C9+C12+C15</f>
        <v>0</v>
      </c>
      <c r="D26" s="44">
        <f t="shared" ref="D26:G26" si="4">D9+D12+D15</f>
        <v>0</v>
      </c>
      <c r="E26" s="44">
        <f t="shared" si="4"/>
        <v>0</v>
      </c>
      <c r="F26" s="44">
        <f t="shared" si="4"/>
        <v>0</v>
      </c>
      <c r="G26" s="69">
        <f t="shared" si="4"/>
        <v>0</v>
      </c>
      <c r="K26" s="95"/>
      <c r="L26" s="95"/>
      <c r="M26" s="95"/>
      <c r="N26" s="95"/>
      <c r="O26" s="95"/>
      <c r="P26" s="95"/>
      <c r="Q26" s="95"/>
      <c r="R26" s="95"/>
    </row>
    <row r="27" spans="2:18 16307:16308" s="9" customFormat="1" ht="47.25" customHeight="1" x14ac:dyDescent="0.2">
      <c r="B27" s="70" t="s">
        <v>36</v>
      </c>
      <c r="C27" s="111">
        <v>0</v>
      </c>
      <c r="D27" s="111">
        <v>0</v>
      </c>
      <c r="E27" s="111">
        <v>0</v>
      </c>
      <c r="F27" s="111">
        <v>0</v>
      </c>
      <c r="G27" s="112">
        <v>0</v>
      </c>
      <c r="K27" s="95"/>
      <c r="L27" s="95"/>
      <c r="M27" s="95"/>
      <c r="N27" s="95"/>
      <c r="O27" s="95"/>
      <c r="P27" s="95"/>
      <c r="Q27" s="95"/>
      <c r="R27" s="95"/>
    </row>
    <row r="28" spans="2:18 16307:16308" s="21" customFormat="1" ht="24.75" customHeight="1" x14ac:dyDescent="0.25">
      <c r="B28" s="80" t="s">
        <v>18</v>
      </c>
      <c r="C28" s="81"/>
      <c r="D28" s="81"/>
      <c r="E28" s="81"/>
      <c r="F28" s="81"/>
      <c r="G28" s="82"/>
      <c r="K28" s="95"/>
      <c r="L28" s="95"/>
      <c r="M28" s="95"/>
      <c r="N28" s="95"/>
      <c r="O28" s="95"/>
      <c r="P28" s="95"/>
      <c r="Q28" s="95"/>
      <c r="R28" s="95"/>
      <c r="XCF28" s="22"/>
    </row>
    <row r="29" spans="2:18 16307:16308" ht="22.5" customHeight="1" x14ac:dyDescent="0.2">
      <c r="B29" s="70" t="s">
        <v>92</v>
      </c>
      <c r="C29" s="113" t="s">
        <v>40</v>
      </c>
      <c r="D29" s="113" t="s">
        <v>40</v>
      </c>
      <c r="E29" s="113" t="s">
        <v>40</v>
      </c>
      <c r="F29" s="113" t="s">
        <v>40</v>
      </c>
      <c r="G29" s="114" t="s">
        <v>40</v>
      </c>
      <c r="XCF29" s="8"/>
    </row>
    <row r="30" spans="2:18 16307:16308" ht="15" hidden="1" x14ac:dyDescent="0.2">
      <c r="B30" s="71" t="s">
        <v>19</v>
      </c>
      <c r="C30" s="115">
        <f>VLOOKUP(C29,'Data validation'!$B$13:$C$16,2,0)</f>
        <v>0</v>
      </c>
      <c r="D30" s="115">
        <f>VLOOKUP(D29,'Data validation'!$B$13:$C$16,2,0)</f>
        <v>0</v>
      </c>
      <c r="E30" s="115">
        <f>VLOOKUP(E29,'Data validation'!$B$13:$C$16,2,0)</f>
        <v>0</v>
      </c>
      <c r="F30" s="115">
        <f>VLOOKUP(F29,'Data validation'!$B$13:$C$16,2,0)</f>
        <v>0</v>
      </c>
      <c r="G30" s="116">
        <f>VLOOKUP(G29,'Data validation'!$B$13:$C$16,2,0)</f>
        <v>0</v>
      </c>
      <c r="XCF30" s="8"/>
    </row>
    <row r="31" spans="2:18 16307:16308" ht="22.5" customHeight="1" x14ac:dyDescent="0.2">
      <c r="B31" s="70" t="s">
        <v>20</v>
      </c>
      <c r="C31" s="113" t="s">
        <v>41</v>
      </c>
      <c r="D31" s="117" t="s">
        <v>41</v>
      </c>
      <c r="E31" s="117" t="s">
        <v>41</v>
      </c>
      <c r="F31" s="117" t="s">
        <v>41</v>
      </c>
      <c r="G31" s="118" t="s">
        <v>41</v>
      </c>
      <c r="XCF31" s="8"/>
    </row>
    <row r="32" spans="2:18 16307:16308" hidden="1" x14ac:dyDescent="0.2">
      <c r="B32" s="48" t="s">
        <v>23</v>
      </c>
      <c r="C32" s="45">
        <f>IFERROR(-(VLOOKUP(C31,'Data validation'!$B$19:$C$25,2,FALSE)/365)*(C25)*('2. Required Sector Data'!$G$10),0)</f>
        <v>0</v>
      </c>
      <c r="D32" s="72">
        <f>IFERROR(-(VLOOKUP(D31,'Data validation'!$B$19:$C$25,2,FALSE)/365)*(D25)*('2. Required Sector Data'!$G$10),0)</f>
        <v>0</v>
      </c>
      <c r="E32" s="72">
        <f>IFERROR(-(VLOOKUP(E31,'Data validation'!$B$19:$C$25,2,FALSE)/365)*(E25)*('2. Required Sector Data'!$G$10),0)</f>
        <v>0</v>
      </c>
      <c r="F32" s="72">
        <f>IFERROR(-(VLOOKUP(F31,'Data validation'!$B$19:$C$25,2,FALSE)/365)*(F25)*('2. Required Sector Data'!$G$10),0)</f>
        <v>0</v>
      </c>
      <c r="G32" s="72">
        <f>IFERROR(-(VLOOKUP(G31,'Data validation'!$B$19:$C$25,2,FALSE)/365)*(G25)*('2. Required Sector Data'!$G$10),0)</f>
        <v>0</v>
      </c>
      <c r="XCF32" s="8"/>
    </row>
    <row r="33" spans="2:7 16308:16308" ht="28.5" hidden="1" customHeight="1" x14ac:dyDescent="0.2">
      <c r="B33" s="48" t="s">
        <v>24</v>
      </c>
      <c r="C33" s="46">
        <f>IF(C6&gt;0,C30+C32,0)</f>
        <v>0</v>
      </c>
      <c r="D33" s="46">
        <f>IF(D6&gt;0,D30+D32,0)</f>
        <v>0</v>
      </c>
      <c r="E33" s="46">
        <f>IF(E6&gt;0,E30+E32,0)</f>
        <v>0</v>
      </c>
      <c r="F33" s="46">
        <f>IF(F6&gt;0,F30+F32,0)</f>
        <v>0</v>
      </c>
      <c r="G33" s="46">
        <f>IF(G6&gt;0,G30+G32,0)</f>
        <v>0</v>
      </c>
      <c r="XCF33" s="8"/>
    </row>
    <row r="34" spans="2:7 16308:16308" ht="28.5" hidden="1" customHeight="1" thickBot="1" x14ac:dyDescent="0.25">
      <c r="B34" s="48" t="s">
        <v>25</v>
      </c>
      <c r="C34" s="46">
        <f>IF(C6&gt;0,C25-MIN(C21,C24),0)</f>
        <v>0</v>
      </c>
      <c r="D34" s="47">
        <f>IF(D6&gt;0,D25-MIN(D21,D24),0)</f>
        <v>0</v>
      </c>
      <c r="E34" s="47">
        <f>IF(E6&gt;0,E25-MIN(E21,E24),0)</f>
        <v>0</v>
      </c>
      <c r="F34" s="47">
        <f>IF(F6&gt;0,F25-MIN(F21,F24),0)</f>
        <v>0</v>
      </c>
      <c r="G34" s="47">
        <f>IF(G6&gt;0,G25-MIN(G21,G24),0)</f>
        <v>0</v>
      </c>
    </row>
    <row r="35" spans="2:7 16308:16308" s="26" customFormat="1" ht="25.5" customHeight="1" x14ac:dyDescent="0.2">
      <c r="B35" s="80" t="s">
        <v>52</v>
      </c>
      <c r="C35" s="82"/>
      <c r="D35" s="49"/>
      <c r="E35" s="49"/>
      <c r="F35" s="49"/>
      <c r="G35" s="49"/>
    </row>
    <row r="36" spans="2:7 16308:16308" ht="25.5" hidden="1" customHeight="1" x14ac:dyDescent="0.2">
      <c r="B36" s="55" t="s">
        <v>43</v>
      </c>
      <c r="C36" s="56">
        <f>SUMPRODUCT($C$6:$G$6,$C$33:$G$33)+SUMPRODUCT($C$6:$G$6,$C$34:$G$34)</f>
        <v>0</v>
      </c>
      <c r="D36" s="27"/>
      <c r="E36" s="27"/>
      <c r="F36" s="27"/>
      <c r="G36" s="27"/>
    </row>
    <row r="37" spans="2:7 16308:16308" ht="18.75" customHeight="1" x14ac:dyDescent="0.2">
      <c r="B37" s="91" t="s">
        <v>26</v>
      </c>
      <c r="C37" s="93">
        <f>IF(C36&gt;0,MIN(C36/SUM($C$7:$G$7),100%),0%)</f>
        <v>0</v>
      </c>
      <c r="D37" s="49"/>
      <c r="E37" s="49"/>
      <c r="F37" s="49"/>
      <c r="G37" s="49"/>
    </row>
    <row r="38" spans="2:7 16308:16308" s="9" customFormat="1" ht="18.75" customHeight="1" x14ac:dyDescent="0.2">
      <c r="B38" s="92"/>
      <c r="C38" s="94"/>
      <c r="D38" s="49"/>
      <c r="E38" s="49"/>
      <c r="F38" s="49"/>
      <c r="G38" s="49"/>
    </row>
    <row r="39" spans="2:7 16308:16308" ht="21.75" customHeight="1" x14ac:dyDescent="0.2">
      <c r="B39" s="26"/>
      <c r="C39" s="26"/>
      <c r="D39" s="26"/>
      <c r="E39" s="26"/>
      <c r="F39" s="26"/>
      <c r="G39" s="26"/>
    </row>
    <row r="40" spans="2:7 16308:16308" x14ac:dyDescent="0.2">
      <c r="B40" s="50"/>
    </row>
    <row r="41" spans="2:7 16308:16308" x14ac:dyDescent="0.2">
      <c r="B41" s="50"/>
    </row>
    <row r="42" spans="2:7 16308:16308" ht="41.1" customHeight="1" x14ac:dyDescent="0.2">
      <c r="B42" s="83" t="s">
        <v>71</v>
      </c>
      <c r="C42" s="89"/>
    </row>
    <row r="43" spans="2:7 16308:16308" ht="23.25" customHeight="1" x14ac:dyDescent="0.2">
      <c r="B43" s="70" t="s">
        <v>11</v>
      </c>
      <c r="C43" s="106">
        <f>IFERROR(SUM('4. Living Wage Impact Dashboard'!C16:G16),0)</f>
        <v>0</v>
      </c>
    </row>
    <row r="44" spans="2:7 16308:16308" ht="23.25" customHeight="1" x14ac:dyDescent="0.2">
      <c r="B44" s="70" t="s">
        <v>93</v>
      </c>
      <c r="C44" s="107">
        <f>IFERROR(SUM('4. Living Wage Impact Dashboard'!C17:G17),0)</f>
        <v>0</v>
      </c>
    </row>
    <row r="45" spans="2:7 16308:16308" ht="24.75" customHeight="1" x14ac:dyDescent="0.2">
      <c r="B45" s="73" t="s">
        <v>81</v>
      </c>
      <c r="C45" s="108">
        <f>IFERROR(SUM(C7:G7),0)</f>
        <v>0</v>
      </c>
    </row>
  </sheetData>
  <sheetProtection algorithmName="SHA-512" hashValue="Q79Nz85M/49NXhICb7D0Joj35BtAMT/IdJurf7fIxehXbMftGjrx6GOkS7EaG0qwLuL9eKOBEdrTGkHlkFJVGQ==" saltValue="sptAHEREtepb8IFb6N1kJw==" spinCount="100000" sheet="1" objects="1" scenarios="1" selectLockedCells="1"/>
  <mergeCells count="11">
    <mergeCell ref="B42:C42"/>
    <mergeCell ref="B28:G28"/>
    <mergeCell ref="B37:B38"/>
    <mergeCell ref="C37:C38"/>
    <mergeCell ref="K22:R28"/>
    <mergeCell ref="B35:C35"/>
    <mergeCell ref="B18:G18"/>
    <mergeCell ref="B2:D3"/>
    <mergeCell ref="E2:E3"/>
    <mergeCell ref="F2:G3"/>
    <mergeCell ref="B4:G4"/>
  </mergeCells>
  <conditionalFormatting sqref="C33:G34">
    <cfRule type="cellIs" dxfId="5" priority="11" operator="equal">
      <formula>0</formula>
    </cfRule>
    <cfRule type="cellIs" dxfId="4" priority="12" operator="lessThan">
      <formula>0</formula>
    </cfRule>
    <cfRule type="cellIs" dxfId="3" priority="13" operator="greaterThan">
      <formula>0</formula>
    </cfRule>
  </conditionalFormatting>
  <conditionalFormatting sqref="C37">
    <cfRule type="cellIs" dxfId="2" priority="6" operator="lessThan">
      <formula>1</formula>
    </cfRule>
    <cfRule type="cellIs" dxfId="1" priority="7" operator="greaterThanOrEqual">
      <formula>1</formula>
    </cfRule>
  </conditionalFormatting>
  <conditionalFormatting sqref="C33:G34 C36:G36 C37:C38">
    <cfRule type="expression" dxfId="0" priority="1">
      <formula>ISNA($C$33)</formula>
    </cfRule>
  </conditionalFormatting>
  <dataValidations count="2">
    <dataValidation allowBlank="1" showInputMessage="1" showErrorMessage="1" error="Please enter value greater than 0" sqref="C6:G7" xr:uid="{C758E137-DD03-4479-8864-997CBCD97E03}"/>
    <dataValidation allowBlank="1" showInputMessage="1" showErrorMessage="1" error="Please enter value higher than minimum price for Malawi tea &amp; lower than Mombasa auction price_x000a_" sqref="C25:G25" xr:uid="{E974D26C-97E8-4D45-B5DF-81C74954F3B5}"/>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8EDCA5A-BE5D-40F1-93E4-91A2AACA009E}">
          <x14:formula1>
            <xm:f>'1. Calculate Living Wage Gap'!$C$14:$C$18</xm:f>
          </x14:formula1>
          <xm:sqref>F2:G3</xm:sqref>
        </x14:dataValidation>
        <x14:dataValidation type="list" allowBlank="1" showInputMessage="1" showErrorMessage="1" xr:uid="{8136DB30-BAB1-4DB6-97EC-5FCDAFF531FF}">
          <x14:formula1>
            <xm:f>'3. Product Purchase Data'!$G$3:$G$9</xm:f>
          </x14:formula1>
          <xm:sqref>C8:G8</xm:sqref>
        </x14:dataValidation>
        <x14:dataValidation type="list" allowBlank="1" showInputMessage="1" showErrorMessage="1" xr:uid="{4DC2FE29-F8C8-4449-A62E-15E8EC73041C}">
          <x14:formula1>
            <xm:f>'Data validation'!$B$13:$B$16</xm:f>
          </x14:formula1>
          <xm:sqref>C29:G29</xm:sqref>
        </x14:dataValidation>
        <x14:dataValidation type="list" allowBlank="1" showInputMessage="1" showErrorMessage="1" xr:uid="{D37C5D5A-3717-488D-85A3-07411EF8E726}">
          <x14:formula1>
            <xm:f>'Data validation'!$B$18:$B$23</xm:f>
          </x14:formula1>
          <xm:sqref>C31:G31</xm:sqref>
        </x14:dataValidation>
        <x14:dataValidation type="list" allowBlank="1" showInputMessage="1" showErrorMessage="1" xr:uid="{9550F78A-B0D0-4AFA-986C-31831D1B8A78}">
          <x14:formula1>
            <xm:f>'Data validation'!$B$4:$B$6</xm:f>
          </x14:formula1>
          <xm:sqref>C10 E10:G10 D10</xm:sqref>
        </x14:dataValidation>
        <x14:dataValidation type="list" allowBlank="1" showInputMessage="1" showErrorMessage="1" xr:uid="{49E0C554-E6D7-46A1-923F-1B61D91246F3}">
          <x14:formula1>
            <xm:f>'Data validation'!$B$9:$B$11</xm:f>
          </x14:formula1>
          <xm:sqref>C13:G13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951A-4F94-4F5C-86E7-DF1F708F711A}">
  <sheetPr codeName="Sheet4"/>
  <dimension ref="A3:H25"/>
  <sheetViews>
    <sheetView zoomScale="85" zoomScaleNormal="85" workbookViewId="0">
      <selection activeCell="B11" sqref="B11"/>
    </sheetView>
  </sheetViews>
  <sheetFormatPr defaultColWidth="8.875" defaultRowHeight="14.25" x14ac:dyDescent="0.2"/>
  <cols>
    <col min="2" max="2" width="30.875" customWidth="1"/>
    <col min="3" max="3" width="13.375" customWidth="1"/>
    <col min="7" max="7" width="26.375" customWidth="1"/>
  </cols>
  <sheetData>
    <row r="3" spans="1:8" x14ac:dyDescent="0.2">
      <c r="B3" s="98" t="s">
        <v>98</v>
      </c>
      <c r="C3" s="99"/>
    </row>
    <row r="4" spans="1:8" x14ac:dyDescent="0.2">
      <c r="B4" s="30" t="s">
        <v>31</v>
      </c>
      <c r="C4" s="31">
        <v>0</v>
      </c>
      <c r="G4" s="28" t="s">
        <v>106</v>
      </c>
      <c r="H4" s="28"/>
    </row>
    <row r="5" spans="1:8" x14ac:dyDescent="0.2">
      <c r="B5" s="30" t="s">
        <v>10</v>
      </c>
      <c r="C5" s="31">
        <f>'3. Product Purchase Data'!K4</f>
        <v>0</v>
      </c>
      <c r="G5" s="28" t="s">
        <v>104</v>
      </c>
      <c r="H5" s="28"/>
    </row>
    <row r="6" spans="1:8" x14ac:dyDescent="0.2">
      <c r="B6" s="30" t="s">
        <v>9</v>
      </c>
      <c r="C6" s="31">
        <v>0</v>
      </c>
      <c r="G6" s="28" t="s">
        <v>105</v>
      </c>
      <c r="H6" s="28"/>
    </row>
    <row r="8" spans="1:8" x14ac:dyDescent="0.2">
      <c r="B8" s="96" t="s">
        <v>97</v>
      </c>
      <c r="C8" s="97"/>
    </row>
    <row r="9" spans="1:8" x14ac:dyDescent="0.2">
      <c r="B9" s="2" t="s">
        <v>31</v>
      </c>
      <c r="C9" s="28">
        <v>0</v>
      </c>
    </row>
    <row r="10" spans="1:8" x14ac:dyDescent="0.2">
      <c r="B10" s="2" t="s">
        <v>10</v>
      </c>
      <c r="C10" s="2">
        <f>'3. Product Purchase Data'!K7</f>
        <v>0</v>
      </c>
    </row>
    <row r="11" spans="1:8" x14ac:dyDescent="0.2">
      <c r="B11" s="2" t="s">
        <v>9</v>
      </c>
      <c r="C11" s="2">
        <v>0</v>
      </c>
    </row>
    <row r="12" spans="1:8" x14ac:dyDescent="0.2">
      <c r="A12" s="29"/>
      <c r="B12" s="3"/>
      <c r="C12" s="29"/>
    </row>
    <row r="13" spans="1:8" x14ac:dyDescent="0.2">
      <c r="B13" s="2" t="s">
        <v>40</v>
      </c>
      <c r="C13" s="2">
        <v>0</v>
      </c>
    </row>
    <row r="14" spans="1:8" x14ac:dyDescent="0.2">
      <c r="B14" s="10" t="s">
        <v>32</v>
      </c>
      <c r="C14" s="2">
        <f>'2. Required Sector Data'!G12</f>
        <v>0</v>
      </c>
    </row>
    <row r="15" spans="1:8" x14ac:dyDescent="0.2">
      <c r="B15" s="10" t="s">
        <v>34</v>
      </c>
      <c r="C15" s="2">
        <v>0</v>
      </c>
    </row>
    <row r="16" spans="1:8" x14ac:dyDescent="0.2">
      <c r="B16" s="10" t="s">
        <v>33</v>
      </c>
      <c r="C16" s="2">
        <v>0</v>
      </c>
    </row>
    <row r="17" spans="2:3" x14ac:dyDescent="0.2">
      <c r="B17" s="1"/>
      <c r="C17" s="1"/>
    </row>
    <row r="18" spans="2:3" ht="15" thickBot="1" x14ac:dyDescent="0.25">
      <c r="B18" s="1" t="s">
        <v>41</v>
      </c>
      <c r="C18" s="1"/>
    </row>
    <row r="19" spans="2:3" x14ac:dyDescent="0.2">
      <c r="B19" s="11" t="s">
        <v>21</v>
      </c>
      <c r="C19" s="12">
        <v>0</v>
      </c>
    </row>
    <row r="20" spans="2:3" x14ac:dyDescent="0.2">
      <c r="B20" s="13" t="s">
        <v>22</v>
      </c>
      <c r="C20" s="14">
        <v>30</v>
      </c>
    </row>
    <row r="21" spans="2:3" x14ac:dyDescent="0.2">
      <c r="B21" s="13" t="s">
        <v>37</v>
      </c>
      <c r="C21" s="14">
        <v>60</v>
      </c>
    </row>
    <row r="22" spans="2:3" x14ac:dyDescent="0.2">
      <c r="B22" s="13" t="s">
        <v>38</v>
      </c>
      <c r="C22" s="14">
        <v>90</v>
      </c>
    </row>
    <row r="23" spans="2:3" ht="15" thickBot="1" x14ac:dyDescent="0.25">
      <c r="B23" s="15" t="s">
        <v>39</v>
      </c>
      <c r="C23" s="16">
        <v>120</v>
      </c>
    </row>
    <row r="24" spans="2:3" x14ac:dyDescent="0.2">
      <c r="B24" s="3"/>
      <c r="C24" s="3"/>
    </row>
    <row r="25" spans="2:3" x14ac:dyDescent="0.2">
      <c r="B25" s="1"/>
      <c r="C25" s="1"/>
    </row>
  </sheetData>
  <mergeCells count="2">
    <mergeCell ref="B8:C8"/>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Calculate Living Wage Gap</vt:lpstr>
      <vt:lpstr>2. Required Sector Data</vt:lpstr>
      <vt:lpstr>3. Product Purchase Data</vt:lpstr>
      <vt:lpstr>4. Living Wage Impact Dashboard</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Honore Johnson</dc:creator>
  <cp:lastModifiedBy>Honore Johnson</cp:lastModifiedBy>
  <dcterms:created xsi:type="dcterms:W3CDTF">2019-05-03T12:39:27Z</dcterms:created>
  <dcterms:modified xsi:type="dcterms:W3CDTF">2019-09-19T08:22:18Z</dcterms:modified>
</cp:coreProperties>
</file>