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mc:AlternateContent xmlns:mc="http://schemas.openxmlformats.org/markup-compatibility/2006">
    <mc:Choice Requires="x15">
      <x15ac:absPath xmlns:x15ac="http://schemas.microsoft.com/office/spreadsheetml/2010/11/ac" url="https://idhtrade-my.sharepoint.com/personal/moenesar_idhtrade_org/Documents/Documenten/"/>
    </mc:Choice>
  </mc:AlternateContent>
  <xr:revisionPtr revIDLastSave="12" documentId="8_{38CF208B-70BC-4082-87E3-C2702E76E944}" xr6:coauthVersionLast="47" xr6:coauthVersionMax="47" xr10:uidLastSave="{CC0E0EFE-7CDF-47F4-88EA-61DECFDD5400}"/>
  <bookViews>
    <workbookView xWindow="-108" yWindow="-108" windowWidth="23256" windowHeight="12576" tabRatio="1000" firstSheet="2" activeTab="2" xr2:uid="{00000000-000D-0000-FFFF-FFFF00000000}"/>
  </bookViews>
  <sheets>
    <sheet name="Cover" sheetId="82" r:id="rId1"/>
    <sheet name="Instructions" sheetId="37" r:id="rId2"/>
    <sheet name="Step 1" sheetId="52" r:id="rId3"/>
    <sheet name="Step 2" sheetId="53" r:id="rId4"/>
    <sheet name="Step 3" sheetId="54" r:id="rId5"/>
    <sheet name="KPIs" sheetId="84" r:id="rId6"/>
    <sheet name="Revisions" sheetId="83" r:id="rId7"/>
    <sheet name="Questions&amp;Answers--&gt;" sheetId="77" state="hidden" r:id="rId8"/>
    <sheet name="Indi&amp;SHF" sheetId="65" state="hidden" r:id="rId9"/>
    <sheet name="Indi&amp;Env" sheetId="66" state="hidden" r:id="rId10"/>
    <sheet name="Indi&amp;Workers" sheetId="68" state="hidden" r:id="rId11"/>
    <sheet name="Platform" sheetId="67" state="hidden" r:id="rId12"/>
    <sheet name="Consolidated" sheetId="64" state="hidden" r:id="rId13"/>
    <sheet name="Calculations--&gt;" sheetId="79" state="hidden" r:id="rId14"/>
    <sheet name="Calcs" sheetId="43" state="hidden" r:id="rId15"/>
    <sheet name="Drop-down list" sheetId="47" state="hidden" r:id="rId16"/>
  </sheets>
  <definedNames>
    <definedName name="No">'Drop-down list'!$L$5:$L$7</definedName>
    <definedName name="solver_adj" localSheetId="2" hidden="1">'Step 1'!#REF!</definedName>
    <definedName name="solver_adj" localSheetId="3" hidden="1">'Step 2'!#REF!</definedName>
    <definedName name="solver_adj" localSheetId="4" hidden="1">'Step 3'!#REF!</definedName>
    <definedName name="solver_cvg" localSheetId="2" hidden="1">0.0001</definedName>
    <definedName name="solver_cvg" localSheetId="3" hidden="1">0.0001</definedName>
    <definedName name="solver_cvg" localSheetId="4" hidden="1">0.0001</definedName>
    <definedName name="solver_drv" localSheetId="2" hidden="1">2</definedName>
    <definedName name="solver_drv" localSheetId="3" hidden="1">2</definedName>
    <definedName name="solver_drv" localSheetId="4" hidden="1">2</definedName>
    <definedName name="solver_eng" localSheetId="2" hidden="1">1</definedName>
    <definedName name="solver_eng" localSheetId="3" hidden="1">1</definedName>
    <definedName name="solver_eng" localSheetId="4" hidden="1">1</definedName>
    <definedName name="solver_est" localSheetId="2" hidden="1">1</definedName>
    <definedName name="solver_est" localSheetId="3" hidden="1">1</definedName>
    <definedName name="solver_est" localSheetId="4" hidden="1">1</definedName>
    <definedName name="solver_itr" localSheetId="2" hidden="1">2147483647</definedName>
    <definedName name="solver_itr" localSheetId="3" hidden="1">2147483647</definedName>
    <definedName name="solver_itr" localSheetId="4" hidden="1">2147483647</definedName>
    <definedName name="solver_lhs1" localSheetId="2" hidden="1">'Step 1'!#REF!</definedName>
    <definedName name="solver_lhs1" localSheetId="3" hidden="1">'Step 2'!#REF!</definedName>
    <definedName name="solver_lhs1" localSheetId="4" hidden="1">'Step 3'!#REF!</definedName>
    <definedName name="solver_lhs10" localSheetId="2" hidden="1">'Step 1'!#REF!</definedName>
    <definedName name="solver_lhs10" localSheetId="3" hidden="1">'Step 2'!#REF!</definedName>
    <definedName name="solver_lhs10" localSheetId="4" hidden="1">'Step 3'!#REF!</definedName>
    <definedName name="solver_lhs11" localSheetId="2" hidden="1">'Step 1'!#REF!</definedName>
    <definedName name="solver_lhs11" localSheetId="3" hidden="1">'Step 2'!#REF!</definedName>
    <definedName name="solver_lhs11" localSheetId="4" hidden="1">'Step 3'!#REF!</definedName>
    <definedName name="solver_lhs12" localSheetId="2" hidden="1">'Step 1'!#REF!</definedName>
    <definedName name="solver_lhs12" localSheetId="3" hidden="1">'Step 2'!#REF!</definedName>
    <definedName name="solver_lhs12" localSheetId="4" hidden="1">'Step 3'!#REF!</definedName>
    <definedName name="solver_lhs13" localSheetId="2" hidden="1">'Step 1'!#REF!</definedName>
    <definedName name="solver_lhs13" localSheetId="3" hidden="1">'Step 2'!#REF!</definedName>
    <definedName name="solver_lhs13" localSheetId="4" hidden="1">'Step 3'!#REF!</definedName>
    <definedName name="solver_lhs14" localSheetId="2" hidden="1">'Step 1'!#REF!</definedName>
    <definedName name="solver_lhs14" localSheetId="3" hidden="1">'Step 2'!#REF!</definedName>
    <definedName name="solver_lhs14" localSheetId="4" hidden="1">'Step 3'!#REF!</definedName>
    <definedName name="solver_lhs15" localSheetId="2" hidden="1">'Step 1'!#REF!</definedName>
    <definedName name="solver_lhs15" localSheetId="3" hidden="1">'Step 2'!#REF!</definedName>
    <definedName name="solver_lhs15" localSheetId="4" hidden="1">'Step 3'!#REF!</definedName>
    <definedName name="solver_lhs16" localSheetId="2" hidden="1">'Step 1'!#REF!</definedName>
    <definedName name="solver_lhs16" localSheetId="3" hidden="1">'Step 2'!#REF!</definedName>
    <definedName name="solver_lhs16" localSheetId="4" hidden="1">'Step 3'!#REF!</definedName>
    <definedName name="solver_lhs17" localSheetId="2" hidden="1">'Step 1'!#REF!</definedName>
    <definedName name="solver_lhs17" localSheetId="3" hidden="1">'Step 2'!#REF!</definedName>
    <definedName name="solver_lhs17" localSheetId="4" hidden="1">'Step 3'!#REF!</definedName>
    <definedName name="solver_lhs18" localSheetId="2" hidden="1">'Step 1'!#REF!</definedName>
    <definedName name="solver_lhs18" localSheetId="3" hidden="1">'Step 2'!#REF!</definedName>
    <definedName name="solver_lhs18" localSheetId="4" hidden="1">'Step 3'!#REF!</definedName>
    <definedName name="solver_lhs19" localSheetId="2" hidden="1">'Step 1'!#REF!</definedName>
    <definedName name="solver_lhs19" localSheetId="3" hidden="1">'Step 2'!#REF!</definedName>
    <definedName name="solver_lhs19" localSheetId="4" hidden="1">'Step 3'!#REF!</definedName>
    <definedName name="solver_lhs2" localSheetId="2" hidden="1">'Step 1'!#REF!</definedName>
    <definedName name="solver_lhs2" localSheetId="3" hidden="1">'Step 2'!#REF!</definedName>
    <definedName name="solver_lhs2" localSheetId="4" hidden="1">'Step 3'!#REF!</definedName>
    <definedName name="solver_lhs20" localSheetId="2" hidden="1">'Step 1'!#REF!</definedName>
    <definedName name="solver_lhs20" localSheetId="3" hidden="1">'Step 2'!#REF!</definedName>
    <definedName name="solver_lhs20" localSheetId="4" hidden="1">'Step 3'!#REF!</definedName>
    <definedName name="solver_lhs3" localSheetId="2" hidden="1">'Step 1'!#REF!</definedName>
    <definedName name="solver_lhs3" localSheetId="3" hidden="1">'Step 2'!#REF!</definedName>
    <definedName name="solver_lhs3" localSheetId="4" hidden="1">'Step 3'!#REF!</definedName>
    <definedName name="solver_lhs4" localSheetId="2" hidden="1">'Step 1'!#REF!</definedName>
    <definedName name="solver_lhs4" localSheetId="3" hidden="1">'Step 2'!#REF!</definedName>
    <definedName name="solver_lhs4" localSheetId="4" hidden="1">'Step 3'!#REF!</definedName>
    <definedName name="solver_lhs5" localSheetId="2" hidden="1">'Step 1'!#REF!</definedName>
    <definedName name="solver_lhs5" localSheetId="3" hidden="1">'Step 2'!#REF!</definedName>
    <definedName name="solver_lhs5" localSheetId="4" hidden="1">'Step 3'!#REF!</definedName>
    <definedName name="solver_lhs6" localSheetId="2" hidden="1">'Step 1'!#REF!</definedName>
    <definedName name="solver_lhs6" localSheetId="3" hidden="1">'Step 2'!#REF!</definedName>
    <definedName name="solver_lhs6" localSheetId="4" hidden="1">'Step 3'!#REF!</definedName>
    <definedName name="solver_lhs7" localSheetId="2" hidden="1">'Step 1'!#REF!</definedName>
    <definedName name="solver_lhs7" localSheetId="3" hidden="1">'Step 2'!#REF!</definedName>
    <definedName name="solver_lhs7" localSheetId="4" hidden="1">'Step 3'!#REF!</definedName>
    <definedName name="solver_lhs8" localSheetId="2" hidden="1">'Step 1'!#REF!</definedName>
    <definedName name="solver_lhs8" localSheetId="3" hidden="1">'Step 2'!#REF!</definedName>
    <definedName name="solver_lhs8" localSheetId="4" hidden="1">'Step 3'!#REF!</definedName>
    <definedName name="solver_lhs9" localSheetId="2" hidden="1">'Step 1'!#REF!</definedName>
    <definedName name="solver_lhs9" localSheetId="3" hidden="1">'Step 2'!#REF!</definedName>
    <definedName name="solver_lhs9" localSheetId="4" hidden="1">'Step 3'!#REF!</definedName>
    <definedName name="solver_mip" localSheetId="2" hidden="1">2147483647</definedName>
    <definedName name="solver_mip" localSheetId="3" hidden="1">2147483647</definedName>
    <definedName name="solver_mip" localSheetId="4" hidden="1">2147483647</definedName>
    <definedName name="solver_mni" localSheetId="2" hidden="1">30</definedName>
    <definedName name="solver_mni" localSheetId="3" hidden="1">30</definedName>
    <definedName name="solver_mni" localSheetId="4" hidden="1">30</definedName>
    <definedName name="solver_mrt" localSheetId="2" hidden="1">0.075</definedName>
    <definedName name="solver_mrt" localSheetId="3" hidden="1">0.075</definedName>
    <definedName name="solver_mrt" localSheetId="4" hidden="1">0.075</definedName>
    <definedName name="solver_msl" localSheetId="2" hidden="1">2</definedName>
    <definedName name="solver_msl" localSheetId="3" hidden="1">2</definedName>
    <definedName name="solver_msl" localSheetId="4" hidden="1">2</definedName>
    <definedName name="solver_neg" localSheetId="2" hidden="1">1</definedName>
    <definedName name="solver_neg" localSheetId="3" hidden="1">1</definedName>
    <definedName name="solver_neg" localSheetId="4" hidden="1">1</definedName>
    <definedName name="solver_nod" localSheetId="2" hidden="1">2147483647</definedName>
    <definedName name="solver_nod" localSheetId="3" hidden="1">2147483647</definedName>
    <definedName name="solver_nod" localSheetId="4" hidden="1">2147483647</definedName>
    <definedName name="solver_num" localSheetId="2" hidden="1">18</definedName>
    <definedName name="solver_num" localSheetId="3" hidden="1">18</definedName>
    <definedName name="solver_num" localSheetId="4" hidden="1">18</definedName>
    <definedName name="solver_nwt" localSheetId="2" hidden="1">1</definedName>
    <definedName name="solver_nwt" localSheetId="3" hidden="1">1</definedName>
    <definedName name="solver_nwt" localSheetId="4" hidden="1">1</definedName>
    <definedName name="solver_opt" localSheetId="2" hidden="1">'Step 1'!#REF!</definedName>
    <definedName name="solver_opt" localSheetId="3" hidden="1">'Step 2'!#REF!</definedName>
    <definedName name="solver_opt" localSheetId="4" hidden="1">'Step 3'!#REF!</definedName>
    <definedName name="solver_pre" localSheetId="2" hidden="1">0.000001</definedName>
    <definedName name="solver_pre" localSheetId="3" hidden="1">0.000001</definedName>
    <definedName name="solver_pre" localSheetId="4" hidden="1">0.000001</definedName>
    <definedName name="solver_rbv" localSheetId="2" hidden="1">2</definedName>
    <definedName name="solver_rbv" localSheetId="3" hidden="1">2</definedName>
    <definedName name="solver_rbv" localSheetId="4" hidden="1">2</definedName>
    <definedName name="solver_rel1" localSheetId="2" hidden="1">1</definedName>
    <definedName name="solver_rel1" localSheetId="3" hidden="1">1</definedName>
    <definedName name="solver_rel1" localSheetId="4" hidden="1">1</definedName>
    <definedName name="solver_rel10" localSheetId="2" hidden="1">2</definedName>
    <definedName name="solver_rel10" localSheetId="3" hidden="1">2</definedName>
    <definedName name="solver_rel10" localSheetId="4" hidden="1">2</definedName>
    <definedName name="solver_rel11" localSheetId="2" hidden="1">1</definedName>
    <definedName name="solver_rel11" localSheetId="3" hidden="1">1</definedName>
    <definedName name="solver_rel11" localSheetId="4" hidden="1">1</definedName>
    <definedName name="solver_rel12" localSheetId="2" hidden="1">3</definedName>
    <definedName name="solver_rel12" localSheetId="3" hidden="1">3</definedName>
    <definedName name="solver_rel12" localSheetId="4" hidden="1">3</definedName>
    <definedName name="solver_rel13" localSheetId="2" hidden="1">2</definedName>
    <definedName name="solver_rel13" localSheetId="3" hidden="1">2</definedName>
    <definedName name="solver_rel13" localSheetId="4" hidden="1">2</definedName>
    <definedName name="solver_rel14" localSheetId="2" hidden="1">2</definedName>
    <definedName name="solver_rel14" localSheetId="3" hidden="1">2</definedName>
    <definedName name="solver_rel14" localSheetId="4" hidden="1">2</definedName>
    <definedName name="solver_rel15" localSheetId="2" hidden="1">1</definedName>
    <definedName name="solver_rel15" localSheetId="3" hidden="1">1</definedName>
    <definedName name="solver_rel15" localSheetId="4" hidden="1">1</definedName>
    <definedName name="solver_rel16" localSheetId="2" hidden="1">3</definedName>
    <definedName name="solver_rel16" localSheetId="3" hidden="1">3</definedName>
    <definedName name="solver_rel16" localSheetId="4" hidden="1">3</definedName>
    <definedName name="solver_rel17" localSheetId="2" hidden="1">2</definedName>
    <definedName name="solver_rel17" localSheetId="3" hidden="1">2</definedName>
    <definedName name="solver_rel17" localSheetId="4" hidden="1">2</definedName>
    <definedName name="solver_rel18" localSheetId="2" hidden="1">2</definedName>
    <definedName name="solver_rel18" localSheetId="3" hidden="1">2</definedName>
    <definedName name="solver_rel18" localSheetId="4" hidden="1">2</definedName>
    <definedName name="solver_rel19" localSheetId="2" hidden="1">2</definedName>
    <definedName name="solver_rel19" localSheetId="3" hidden="1">2</definedName>
    <definedName name="solver_rel19" localSheetId="4" hidden="1">2</definedName>
    <definedName name="solver_rel2" localSheetId="2" hidden="1">3</definedName>
    <definedName name="solver_rel2" localSheetId="3" hidden="1">3</definedName>
    <definedName name="solver_rel2" localSheetId="4" hidden="1">3</definedName>
    <definedName name="solver_rel20" localSheetId="2" hidden="1">2</definedName>
    <definedName name="solver_rel20" localSheetId="3" hidden="1">2</definedName>
    <definedName name="solver_rel20" localSheetId="4" hidden="1">2</definedName>
    <definedName name="solver_rel3" localSheetId="2" hidden="1">1</definedName>
    <definedName name="solver_rel3" localSheetId="3" hidden="1">1</definedName>
    <definedName name="solver_rel3" localSheetId="4" hidden="1">1</definedName>
    <definedName name="solver_rel4" localSheetId="2" hidden="1">3</definedName>
    <definedName name="solver_rel4" localSheetId="3" hidden="1">3</definedName>
    <definedName name="solver_rel4" localSheetId="4" hidden="1">3</definedName>
    <definedName name="solver_rel5" localSheetId="2" hidden="1">1</definedName>
    <definedName name="solver_rel5" localSheetId="3" hidden="1">1</definedName>
    <definedName name="solver_rel5" localSheetId="4" hidden="1">1</definedName>
    <definedName name="solver_rel6" localSheetId="2" hidden="1">3</definedName>
    <definedName name="solver_rel6" localSheetId="3" hidden="1">3</definedName>
    <definedName name="solver_rel6" localSheetId="4" hidden="1">3</definedName>
    <definedName name="solver_rel7" localSheetId="2" hidden="1">1</definedName>
    <definedName name="solver_rel7" localSheetId="3" hidden="1">1</definedName>
    <definedName name="solver_rel7" localSheetId="4" hidden="1">1</definedName>
    <definedName name="solver_rel8" localSheetId="2" hidden="1">3</definedName>
    <definedName name="solver_rel8" localSheetId="3" hidden="1">3</definedName>
    <definedName name="solver_rel8" localSheetId="4" hidden="1">3</definedName>
    <definedName name="solver_rel9" localSheetId="2" hidden="1">2</definedName>
    <definedName name="solver_rel9" localSheetId="3" hidden="1">2</definedName>
    <definedName name="solver_rel9" localSheetId="4" hidden="1">2</definedName>
    <definedName name="solver_rhs1" localSheetId="2" hidden="1">1.7</definedName>
    <definedName name="solver_rhs1" localSheetId="3" hidden="1">1.7</definedName>
    <definedName name="solver_rhs1" localSheetId="4" hidden="1">1.7</definedName>
    <definedName name="solver_rhs10" localSheetId="2" hidden="1">0</definedName>
    <definedName name="solver_rhs10" localSheetId="3" hidden="1">0</definedName>
    <definedName name="solver_rhs10" localSheetId="4" hidden="1">0</definedName>
    <definedName name="solver_rhs11" localSheetId="2" hidden="1">1.5</definedName>
    <definedName name="solver_rhs11" localSheetId="3" hidden="1">1.5</definedName>
    <definedName name="solver_rhs11" localSheetId="4" hidden="1">1.5</definedName>
    <definedName name="solver_rhs12" localSheetId="2" hidden="1">0.3</definedName>
    <definedName name="solver_rhs12" localSheetId="3" hidden="1">0.3</definedName>
    <definedName name="solver_rhs12" localSheetId="4" hidden="1">0.3</definedName>
    <definedName name="solver_rhs13" localSheetId="2" hidden="1">0</definedName>
    <definedName name="solver_rhs13" localSheetId="3" hidden="1">0</definedName>
    <definedName name="solver_rhs13" localSheetId="4" hidden="1">0</definedName>
    <definedName name="solver_rhs14" localSheetId="2" hidden="1">0</definedName>
    <definedName name="solver_rhs14" localSheetId="3" hidden="1">0</definedName>
    <definedName name="solver_rhs14" localSheetId="4" hidden="1">0</definedName>
    <definedName name="solver_rhs15" localSheetId="2" hidden="1">1.5</definedName>
    <definedName name="solver_rhs15" localSheetId="3" hidden="1">1.5</definedName>
    <definedName name="solver_rhs15" localSheetId="4" hidden="1">1.5</definedName>
    <definedName name="solver_rhs16" localSheetId="2" hidden="1">0.3</definedName>
    <definedName name="solver_rhs16" localSheetId="3" hidden="1">0.3</definedName>
    <definedName name="solver_rhs16" localSheetId="4" hidden="1">0.3</definedName>
    <definedName name="solver_rhs17" localSheetId="2" hidden="1">0</definedName>
    <definedName name="solver_rhs17" localSheetId="3" hidden="1">0</definedName>
    <definedName name="solver_rhs17" localSheetId="4" hidden="1">0</definedName>
    <definedName name="solver_rhs18" localSheetId="2" hidden="1">0</definedName>
    <definedName name="solver_rhs18" localSheetId="3" hidden="1">0</definedName>
    <definedName name="solver_rhs18" localSheetId="4" hidden="1">0</definedName>
    <definedName name="solver_rhs19" localSheetId="2" hidden="1">0</definedName>
    <definedName name="solver_rhs19" localSheetId="3" hidden="1">0</definedName>
    <definedName name="solver_rhs19" localSheetId="4" hidden="1">0</definedName>
    <definedName name="solver_rhs2" localSheetId="2" hidden="1">0.5</definedName>
    <definedName name="solver_rhs2" localSheetId="3" hidden="1">0.5</definedName>
    <definedName name="solver_rhs2" localSheetId="4" hidden="1">0.5</definedName>
    <definedName name="solver_rhs20" localSheetId="2" hidden="1">0</definedName>
    <definedName name="solver_rhs20" localSheetId="3" hidden="1">0</definedName>
    <definedName name="solver_rhs20" localSheetId="4" hidden="1">0</definedName>
    <definedName name="solver_rhs3" localSheetId="2" hidden="1">1.5</definedName>
    <definedName name="solver_rhs3" localSheetId="3" hidden="1">1.5</definedName>
    <definedName name="solver_rhs3" localSheetId="4" hidden="1">1.5</definedName>
    <definedName name="solver_rhs4" localSheetId="2" hidden="1">0.3</definedName>
    <definedName name="solver_rhs4" localSheetId="3" hidden="1">0.3</definedName>
    <definedName name="solver_rhs4" localSheetId="4" hidden="1">0.3</definedName>
    <definedName name="solver_rhs5" localSheetId="2" hidden="1">1.7</definedName>
    <definedName name="solver_rhs5" localSheetId="3" hidden="1">1.7</definedName>
    <definedName name="solver_rhs5" localSheetId="4" hidden="1">1.7</definedName>
    <definedName name="solver_rhs6" localSheetId="2" hidden="1">0.5</definedName>
    <definedName name="solver_rhs6" localSheetId="3" hidden="1">0.5</definedName>
    <definedName name="solver_rhs6" localSheetId="4" hidden="1">0.5</definedName>
    <definedName name="solver_rhs7" localSheetId="2" hidden="1">1.7</definedName>
    <definedName name="solver_rhs7" localSheetId="3" hidden="1">1.7</definedName>
    <definedName name="solver_rhs7" localSheetId="4" hidden="1">1.7</definedName>
    <definedName name="solver_rhs8" localSheetId="2" hidden="1">0.5</definedName>
    <definedName name="solver_rhs8" localSheetId="3" hidden="1">0.5</definedName>
    <definedName name="solver_rhs8" localSheetId="4" hidden="1">0.5</definedName>
    <definedName name="solver_rhs9" localSheetId="2" hidden="1">0</definedName>
    <definedName name="solver_rhs9" localSheetId="3" hidden="1">0</definedName>
    <definedName name="solver_rhs9" localSheetId="4" hidden="1">0</definedName>
    <definedName name="solver_rlx" localSheetId="2" hidden="1">2</definedName>
    <definedName name="solver_rlx" localSheetId="3" hidden="1">2</definedName>
    <definedName name="solver_rlx" localSheetId="4" hidden="1">2</definedName>
    <definedName name="solver_rsd" localSheetId="2" hidden="1">0</definedName>
    <definedName name="solver_rsd" localSheetId="3" hidden="1">0</definedName>
    <definedName name="solver_rsd" localSheetId="4" hidden="1">0</definedName>
    <definedName name="solver_scl" localSheetId="2" hidden="1">2</definedName>
    <definedName name="solver_scl" localSheetId="3" hidden="1">2</definedName>
    <definedName name="solver_scl" localSheetId="4" hidden="1">2</definedName>
    <definedName name="solver_sho" localSheetId="2" hidden="1">2</definedName>
    <definedName name="solver_sho" localSheetId="3" hidden="1">2</definedName>
    <definedName name="solver_sho" localSheetId="4" hidden="1">2</definedName>
    <definedName name="solver_ssz" localSheetId="2" hidden="1">100</definedName>
    <definedName name="solver_ssz" localSheetId="3" hidden="1">100</definedName>
    <definedName name="solver_ssz" localSheetId="4" hidden="1">100</definedName>
    <definedName name="solver_tim" localSheetId="2" hidden="1">2147483647</definedName>
    <definedName name="solver_tim" localSheetId="3" hidden="1">2147483647</definedName>
    <definedName name="solver_tim" localSheetId="4" hidden="1">2147483647</definedName>
    <definedName name="solver_tol" localSheetId="2" hidden="1">0.01</definedName>
    <definedName name="solver_tol" localSheetId="3" hidden="1">0.01</definedName>
    <definedName name="solver_tol" localSheetId="4" hidden="1">0.01</definedName>
    <definedName name="solver_typ" localSheetId="2" hidden="1">3</definedName>
    <definedName name="solver_typ" localSheetId="3" hidden="1">3</definedName>
    <definedName name="solver_typ" localSheetId="4" hidden="1">3</definedName>
    <definedName name="solver_val" localSheetId="2" hidden="1">0</definedName>
    <definedName name="solver_val" localSheetId="3" hidden="1">0</definedName>
    <definedName name="solver_val" localSheetId="4" hidden="1">0</definedName>
    <definedName name="solver_ver" localSheetId="2" hidden="1">3</definedName>
    <definedName name="solver_ver" localSheetId="3" hidden="1">3</definedName>
    <definedName name="solver_ver" localSheetId="4" hidden="1">3</definedName>
    <definedName name="Unclear_Unknown">'Drop-down list'!$M$5:$M$7</definedName>
    <definedName name="Yes">'Drop-down list'!$K$5:$K$7</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5" l="1"/>
  <c r="K15" i="68"/>
  <c r="L98" i="64"/>
  <c r="K98" i="64"/>
  <c r="J98" i="64"/>
  <c r="I98" i="64"/>
  <c r="H98" i="64"/>
  <c r="G98" i="64"/>
  <c r="F98" i="64"/>
  <c r="E98" i="64"/>
  <c r="D98" i="64"/>
  <c r="C98" i="64" s="1"/>
  <c r="L97" i="64"/>
  <c r="K97" i="64"/>
  <c r="J97" i="64"/>
  <c r="I97" i="64"/>
  <c r="H97" i="64"/>
  <c r="G97" i="64"/>
  <c r="F97" i="64"/>
  <c r="E97" i="64"/>
  <c r="D97" i="64"/>
  <c r="O18" i="68"/>
  <c r="O17" i="68"/>
  <c r="K18" i="68"/>
  <c r="K17" i="68"/>
  <c r="E87" i="64"/>
  <c r="K10" i="68"/>
  <c r="I87" i="64"/>
  <c r="H87" i="64"/>
  <c r="G87" i="64"/>
  <c r="F87" i="64"/>
  <c r="D87" i="64"/>
  <c r="E12" i="68"/>
  <c r="L50" i="64"/>
  <c r="K50" i="64"/>
  <c r="J50" i="64"/>
  <c r="I50" i="64"/>
  <c r="H50" i="64"/>
  <c r="G50" i="64"/>
  <c r="F50" i="64"/>
  <c r="E50" i="64"/>
  <c r="D50" i="64"/>
  <c r="O18" i="66"/>
  <c r="K18" i="66"/>
  <c r="E37" i="53"/>
  <c r="L26" i="64"/>
  <c r="K26" i="64"/>
  <c r="J26" i="64"/>
  <c r="I26" i="64"/>
  <c r="H26" i="64"/>
  <c r="G26" i="64"/>
  <c r="F26" i="64"/>
  <c r="E26" i="64"/>
  <c r="D26" i="64"/>
  <c r="K23" i="65"/>
  <c r="O16" i="65"/>
  <c r="C97" i="64" l="1"/>
  <c r="C87" i="64"/>
  <c r="C50" i="64"/>
  <c r="C26" i="64"/>
  <c r="F15" i="53"/>
  <c r="O20" i="67" l="1"/>
  <c r="K20" i="67"/>
  <c r="O19" i="67"/>
  <c r="K19" i="67"/>
  <c r="O18" i="67"/>
  <c r="K18" i="67"/>
  <c r="O17" i="67"/>
  <c r="K17" i="67"/>
  <c r="O16" i="67"/>
  <c r="K16" i="67"/>
  <c r="O15" i="67"/>
  <c r="K15" i="67"/>
  <c r="T14" i="67"/>
  <c r="O14" i="67"/>
  <c r="K14" i="67"/>
  <c r="T13" i="67"/>
  <c r="O13" i="67"/>
  <c r="K13" i="67"/>
  <c r="E13" i="67"/>
  <c r="T12" i="67"/>
  <c r="O12" i="67"/>
  <c r="K12" i="67"/>
  <c r="E12" i="67"/>
  <c r="T11" i="67"/>
  <c r="O11" i="67"/>
  <c r="K11" i="67"/>
  <c r="E11" i="67"/>
  <c r="T10" i="67"/>
  <c r="O10" i="67"/>
  <c r="K10" i="67"/>
  <c r="E10" i="67"/>
  <c r="T9" i="67"/>
  <c r="O9" i="67"/>
  <c r="K9" i="67"/>
  <c r="E9" i="67"/>
  <c r="T8" i="67"/>
  <c r="O8" i="67"/>
  <c r="K8" i="67"/>
  <c r="E8" i="67"/>
  <c r="O16" i="68"/>
  <c r="K16" i="68"/>
  <c r="O15" i="68"/>
  <c r="O14" i="68"/>
  <c r="K14" i="68"/>
  <c r="T13" i="68"/>
  <c r="O13" i="68"/>
  <c r="K13" i="68"/>
  <c r="T12" i="68"/>
  <c r="O12" i="68"/>
  <c r="K12" i="68"/>
  <c r="T11" i="68"/>
  <c r="O11" i="68"/>
  <c r="K11" i="68"/>
  <c r="E11" i="68"/>
  <c r="T10" i="68"/>
  <c r="O10" i="68"/>
  <c r="E10" i="68"/>
  <c r="T9" i="68"/>
  <c r="O9" i="68"/>
  <c r="K9" i="68"/>
  <c r="E9" i="68"/>
  <c r="T8" i="68"/>
  <c r="O8" i="68"/>
  <c r="K8" i="68"/>
  <c r="E8" i="68"/>
  <c r="O17" i="66"/>
  <c r="K17" i="66"/>
  <c r="O16" i="66"/>
  <c r="K16" i="66"/>
  <c r="O15" i="66"/>
  <c r="K15" i="66"/>
  <c r="O14" i="66"/>
  <c r="K14" i="66"/>
  <c r="T13" i="66"/>
  <c r="O13" i="66"/>
  <c r="K13" i="66"/>
  <c r="E13" i="66"/>
  <c r="T12" i="66"/>
  <c r="O12" i="66"/>
  <c r="K12" i="66"/>
  <c r="E12" i="66"/>
  <c r="T11" i="66"/>
  <c r="O11" i="66"/>
  <c r="K11" i="66"/>
  <c r="E11" i="66"/>
  <c r="T10" i="66"/>
  <c r="O10" i="66"/>
  <c r="K10" i="66"/>
  <c r="E10" i="66"/>
  <c r="T9" i="66"/>
  <c r="O9" i="66"/>
  <c r="K9" i="66"/>
  <c r="E9" i="66"/>
  <c r="T8" i="66"/>
  <c r="O8" i="66"/>
  <c r="K8" i="66"/>
  <c r="E8" i="66"/>
  <c r="O22" i="65"/>
  <c r="K22" i="65"/>
  <c r="O21" i="65"/>
  <c r="K21" i="65"/>
  <c r="O20" i="65"/>
  <c r="K20" i="65"/>
  <c r="O19" i="65"/>
  <c r="K19" i="65"/>
  <c r="O18" i="65"/>
  <c r="K18" i="65"/>
  <c r="O17" i="65"/>
  <c r="K17" i="65"/>
  <c r="K16" i="65"/>
  <c r="O15" i="65"/>
  <c r="K15" i="65"/>
  <c r="T14" i="65"/>
  <c r="O14" i="65"/>
  <c r="K14" i="65"/>
  <c r="T13" i="65"/>
  <c r="O13" i="65"/>
  <c r="E13" i="65"/>
  <c r="T12" i="65"/>
  <c r="O12" i="65"/>
  <c r="K12" i="65"/>
  <c r="E12" i="65"/>
  <c r="T11" i="65"/>
  <c r="O11" i="65"/>
  <c r="K11" i="65"/>
  <c r="E11" i="65"/>
  <c r="T10" i="65"/>
  <c r="O10" i="65"/>
  <c r="K10" i="65"/>
  <c r="E10" i="65"/>
  <c r="T9" i="65"/>
  <c r="O9" i="65"/>
  <c r="K9" i="65"/>
  <c r="E9" i="65"/>
  <c r="T8" i="65"/>
  <c r="O8" i="65"/>
  <c r="K8" i="65"/>
  <c r="E8" i="65"/>
  <c r="E22" i="53" l="1"/>
  <c r="E36" i="53"/>
  <c r="E35" i="53"/>
  <c r="E34" i="53"/>
  <c r="E33" i="53"/>
  <c r="E32" i="53"/>
  <c r="E31" i="53"/>
  <c r="E30" i="53"/>
  <c r="E29" i="53"/>
  <c r="E28" i="53"/>
  <c r="E27" i="53"/>
  <c r="E26" i="53"/>
  <c r="E25" i="53"/>
  <c r="E24" i="53"/>
  <c r="E23" i="53"/>
  <c r="G15" i="54" l="1"/>
  <c r="F14" i="54"/>
  <c r="G14" i="54"/>
  <c r="F15" i="54"/>
  <c r="G103" i="64"/>
  <c r="H103" i="64"/>
  <c r="J103" i="64"/>
  <c r="K103" i="64"/>
  <c r="G104" i="64"/>
  <c r="H104" i="64"/>
  <c r="J104" i="64"/>
  <c r="K104" i="64"/>
  <c r="F103" i="64"/>
  <c r="F104" i="64"/>
  <c r="E103" i="64"/>
  <c r="E104" i="64"/>
  <c r="D103" i="64"/>
  <c r="D104" i="64"/>
  <c r="C104" i="64" l="1"/>
  <c r="C103" i="64"/>
  <c r="H15" i="53" l="1"/>
  <c r="G14" i="53"/>
  <c r="G15" i="53"/>
  <c r="F15" i="52"/>
  <c r="F14" i="52"/>
  <c r="E1" i="54" l="1"/>
  <c r="F1" i="53"/>
  <c r="E1" i="52"/>
  <c r="D8" i="43"/>
  <c r="D10" i="43" s="1"/>
  <c r="C37" i="53" s="1"/>
  <c r="D37" i="53" s="1"/>
  <c r="E50" i="53" l="1"/>
  <c r="E49" i="53"/>
  <c r="K82" i="64"/>
  <c r="J82" i="64"/>
  <c r="H82" i="64"/>
  <c r="K81" i="64"/>
  <c r="J81" i="64"/>
  <c r="H81" i="64"/>
  <c r="K80" i="64"/>
  <c r="J80" i="64"/>
  <c r="H80" i="64"/>
  <c r="K79" i="64"/>
  <c r="J79" i="64"/>
  <c r="H79" i="64"/>
  <c r="K78" i="64"/>
  <c r="J78" i="64"/>
  <c r="H78" i="64"/>
  <c r="K77" i="64"/>
  <c r="J77" i="64"/>
  <c r="H77" i="64"/>
  <c r="K76" i="64"/>
  <c r="J76" i="64"/>
  <c r="H76" i="64"/>
  <c r="L75" i="64"/>
  <c r="L74" i="64"/>
  <c r="L73" i="64"/>
  <c r="L72" i="64"/>
  <c r="L71" i="64"/>
  <c r="L70" i="64"/>
  <c r="L69" i="64"/>
  <c r="L68" i="64"/>
  <c r="L67" i="64"/>
  <c r="L66" i="64"/>
  <c r="L65" i="64"/>
  <c r="L64" i="64"/>
  <c r="L63" i="64"/>
  <c r="L49" i="64"/>
  <c r="L48" i="64"/>
  <c r="L47" i="64"/>
  <c r="L46" i="64"/>
  <c r="L45" i="64"/>
  <c r="L44" i="64"/>
  <c r="L43" i="64"/>
  <c r="L42" i="64"/>
  <c r="L41" i="64"/>
  <c r="L40" i="64"/>
  <c r="K102" i="64"/>
  <c r="J102" i="64"/>
  <c r="H102" i="64"/>
  <c r="K101" i="64"/>
  <c r="J101" i="64"/>
  <c r="H101" i="64"/>
  <c r="K100" i="64"/>
  <c r="J100" i="64"/>
  <c r="H100" i="64"/>
  <c r="H99" i="64"/>
  <c r="J99" i="64"/>
  <c r="K99" i="64"/>
  <c r="L96" i="64"/>
  <c r="L95" i="64"/>
  <c r="L94" i="64"/>
  <c r="L93" i="64"/>
  <c r="L92" i="64"/>
  <c r="L91" i="64"/>
  <c r="L90" i="64"/>
  <c r="L89" i="64"/>
  <c r="L88" i="64"/>
  <c r="H52" i="64"/>
  <c r="J52" i="64"/>
  <c r="K52" i="64"/>
  <c r="H53" i="64"/>
  <c r="J53" i="64"/>
  <c r="K53" i="64"/>
  <c r="H54" i="64"/>
  <c r="J54" i="64"/>
  <c r="K54" i="64"/>
  <c r="H55" i="64"/>
  <c r="J55" i="64"/>
  <c r="K55" i="64"/>
  <c r="H56" i="64"/>
  <c r="J56" i="64"/>
  <c r="K56" i="64"/>
  <c r="H51" i="64"/>
  <c r="J51" i="64"/>
  <c r="K51" i="64"/>
  <c r="K33" i="64"/>
  <c r="J33" i="64"/>
  <c r="H33" i="64"/>
  <c r="I34" i="64"/>
  <c r="H35" i="64"/>
  <c r="I35" i="64"/>
  <c r="K32" i="64"/>
  <c r="J32" i="64"/>
  <c r="H32" i="64"/>
  <c r="K31" i="64"/>
  <c r="J31" i="64"/>
  <c r="H31" i="64"/>
  <c r="K30" i="64"/>
  <c r="J30" i="64"/>
  <c r="H30" i="64"/>
  <c r="K29" i="64"/>
  <c r="J29" i="64"/>
  <c r="H29" i="64"/>
  <c r="K28" i="64"/>
  <c r="J28" i="64"/>
  <c r="H28" i="64"/>
  <c r="J27" i="64"/>
  <c r="K27" i="64"/>
  <c r="H27" i="64"/>
  <c r="L25" i="64"/>
  <c r="L24" i="64"/>
  <c r="L23" i="64"/>
  <c r="L22" i="64"/>
  <c r="L21" i="64"/>
  <c r="L20" i="64"/>
  <c r="L19" i="64"/>
  <c r="L18" i="64"/>
  <c r="L17" i="64"/>
  <c r="L16" i="64"/>
  <c r="L15" i="64"/>
  <c r="L14" i="64"/>
  <c r="L13" i="64"/>
  <c r="L12" i="64"/>
  <c r="L11" i="64"/>
  <c r="F48" i="53" l="1"/>
  <c r="F49" i="53"/>
  <c r="F50" i="53"/>
  <c r="F46" i="53"/>
  <c r="F47" i="53"/>
  <c r="H34" i="64" l="1"/>
  <c r="F45" i="53" l="1"/>
  <c r="H15" i="54" l="1"/>
  <c r="I15" i="54"/>
  <c r="D34" i="43" l="1"/>
  <c r="H84" i="64"/>
  <c r="H83" i="64"/>
  <c r="H8" i="64"/>
  <c r="D46" i="64"/>
  <c r="D5" i="64"/>
  <c r="G102" i="64"/>
  <c r="F102" i="64"/>
  <c r="E102" i="64"/>
  <c r="D102" i="64"/>
  <c r="C102" i="64" s="1"/>
  <c r="I86" i="64"/>
  <c r="H86" i="64"/>
  <c r="G86" i="64"/>
  <c r="F86" i="64"/>
  <c r="E86" i="64"/>
  <c r="I85" i="64"/>
  <c r="H85" i="64"/>
  <c r="G85" i="64"/>
  <c r="F85" i="64"/>
  <c r="E85" i="64"/>
  <c r="I84" i="64"/>
  <c r="G84" i="64"/>
  <c r="F84" i="64"/>
  <c r="E84" i="64"/>
  <c r="F83" i="64"/>
  <c r="G83" i="64"/>
  <c r="I83" i="64"/>
  <c r="D86" i="64"/>
  <c r="D85" i="64"/>
  <c r="D84" i="64"/>
  <c r="I10" i="64"/>
  <c r="H10" i="64"/>
  <c r="G10" i="64"/>
  <c r="F10" i="64"/>
  <c r="E10" i="64"/>
  <c r="I9" i="64"/>
  <c r="H9" i="64"/>
  <c r="G9" i="64"/>
  <c r="F9" i="64"/>
  <c r="E9" i="64"/>
  <c r="I8" i="64"/>
  <c r="G8" i="64"/>
  <c r="F8" i="64"/>
  <c r="E8" i="64"/>
  <c r="I7" i="64"/>
  <c r="H7" i="64"/>
  <c r="G7" i="64"/>
  <c r="F7" i="64"/>
  <c r="E7" i="64"/>
  <c r="I6" i="64"/>
  <c r="H6" i="64"/>
  <c r="G6" i="64"/>
  <c r="F6" i="64"/>
  <c r="E6" i="64"/>
  <c r="F5" i="64"/>
  <c r="G5" i="64"/>
  <c r="H5" i="64"/>
  <c r="I5" i="64"/>
  <c r="C86" i="64" l="1"/>
  <c r="C85" i="64"/>
  <c r="C84" i="64"/>
  <c r="E8" i="54" l="1"/>
  <c r="E7" i="54"/>
  <c r="E6" i="54"/>
  <c r="E8" i="52"/>
  <c r="E7" i="52"/>
  <c r="E6" i="52"/>
  <c r="H14" i="54" l="1"/>
  <c r="I14" i="54"/>
  <c r="I15" i="53"/>
  <c r="J15" i="53"/>
  <c r="H14" i="53"/>
  <c r="I14" i="53"/>
  <c r="J14" i="53"/>
  <c r="G15" i="52"/>
  <c r="H15" i="52"/>
  <c r="I15" i="52"/>
  <c r="G14" i="52"/>
  <c r="H14" i="52"/>
  <c r="I14" i="52"/>
  <c r="G33" i="64" l="1"/>
  <c r="F33" i="64"/>
  <c r="E33" i="64"/>
  <c r="D33" i="64"/>
  <c r="C33" i="64" l="1"/>
  <c r="F8" i="53" l="1"/>
  <c r="F7" i="53"/>
  <c r="F6" i="53"/>
  <c r="D100" i="64" l="1"/>
  <c r="E100" i="64"/>
  <c r="F100" i="64"/>
  <c r="G100" i="64"/>
  <c r="D101" i="64"/>
  <c r="E101" i="64"/>
  <c r="F101" i="64"/>
  <c r="G101" i="64"/>
  <c r="K96" i="64"/>
  <c r="J96" i="64"/>
  <c r="I96" i="64"/>
  <c r="H96" i="64"/>
  <c r="G96" i="64"/>
  <c r="F96" i="64"/>
  <c r="E96" i="64"/>
  <c r="D96" i="64"/>
  <c r="K95" i="64"/>
  <c r="J95" i="64"/>
  <c r="I95" i="64"/>
  <c r="H95" i="64"/>
  <c r="G95" i="64"/>
  <c r="F95" i="64"/>
  <c r="E95" i="64"/>
  <c r="D95" i="64"/>
  <c r="K94" i="64"/>
  <c r="J94" i="64"/>
  <c r="I94" i="64"/>
  <c r="H94" i="64"/>
  <c r="G94" i="64"/>
  <c r="F94" i="64"/>
  <c r="E94" i="64"/>
  <c r="D94" i="64"/>
  <c r="K93" i="64"/>
  <c r="J93" i="64"/>
  <c r="I93" i="64"/>
  <c r="H93" i="64"/>
  <c r="G93" i="64"/>
  <c r="F93" i="64"/>
  <c r="E93" i="64"/>
  <c r="D93" i="64"/>
  <c r="K92" i="64"/>
  <c r="J92" i="64"/>
  <c r="I92" i="64"/>
  <c r="H92" i="64"/>
  <c r="G92" i="64"/>
  <c r="F92" i="64"/>
  <c r="E92" i="64"/>
  <c r="D92" i="64"/>
  <c r="K91" i="64"/>
  <c r="J91" i="64"/>
  <c r="I91" i="64"/>
  <c r="H91" i="64"/>
  <c r="G91" i="64"/>
  <c r="F91" i="64"/>
  <c r="E91" i="64"/>
  <c r="D91" i="64"/>
  <c r="K90" i="64"/>
  <c r="J90" i="64"/>
  <c r="I90" i="64"/>
  <c r="H90" i="64"/>
  <c r="G90" i="64"/>
  <c r="F90" i="64"/>
  <c r="E90" i="64"/>
  <c r="D90" i="64"/>
  <c r="K89" i="64"/>
  <c r="J89" i="64"/>
  <c r="I89" i="64"/>
  <c r="H89" i="64"/>
  <c r="G89" i="64"/>
  <c r="F89" i="64"/>
  <c r="E89" i="64"/>
  <c r="D89" i="64"/>
  <c r="F88" i="64"/>
  <c r="G88" i="64"/>
  <c r="H88" i="64"/>
  <c r="I88" i="64"/>
  <c r="J88" i="64"/>
  <c r="K88" i="64"/>
  <c r="F77" i="64"/>
  <c r="G77" i="64"/>
  <c r="F78" i="64"/>
  <c r="G78" i="64"/>
  <c r="F79" i="64"/>
  <c r="G79" i="64"/>
  <c r="F80" i="64"/>
  <c r="G80" i="64"/>
  <c r="F81" i="64"/>
  <c r="G81" i="64"/>
  <c r="F82" i="64"/>
  <c r="G82" i="64"/>
  <c r="D64" i="64"/>
  <c r="E64" i="64"/>
  <c r="F64" i="64"/>
  <c r="G64" i="64"/>
  <c r="H64" i="64"/>
  <c r="I64" i="64"/>
  <c r="J64" i="64"/>
  <c r="K64" i="64"/>
  <c r="D65" i="64"/>
  <c r="E65" i="64"/>
  <c r="F65" i="64"/>
  <c r="G65" i="64"/>
  <c r="H65" i="64"/>
  <c r="I65" i="64"/>
  <c r="J65" i="64"/>
  <c r="K65" i="64"/>
  <c r="D66" i="64"/>
  <c r="E66" i="64"/>
  <c r="F66" i="64"/>
  <c r="G66" i="64"/>
  <c r="H66" i="64"/>
  <c r="I66" i="64"/>
  <c r="J66" i="64"/>
  <c r="K66" i="64"/>
  <c r="D67" i="64"/>
  <c r="E67" i="64"/>
  <c r="F67" i="64"/>
  <c r="G67" i="64"/>
  <c r="H67" i="64"/>
  <c r="I67" i="64"/>
  <c r="J67" i="64"/>
  <c r="K67" i="64"/>
  <c r="D68" i="64"/>
  <c r="E68" i="64"/>
  <c r="F68" i="64"/>
  <c r="G68" i="64"/>
  <c r="H68" i="64"/>
  <c r="I68" i="64"/>
  <c r="J68" i="64"/>
  <c r="K68" i="64"/>
  <c r="D69" i="64"/>
  <c r="E69" i="64"/>
  <c r="F69" i="64"/>
  <c r="G69" i="64"/>
  <c r="H69" i="64"/>
  <c r="I69" i="64"/>
  <c r="J69" i="64"/>
  <c r="K69" i="64"/>
  <c r="D70" i="64"/>
  <c r="E70" i="64"/>
  <c r="F70" i="64"/>
  <c r="G70" i="64"/>
  <c r="H70" i="64"/>
  <c r="I70" i="64"/>
  <c r="J70" i="64"/>
  <c r="K70" i="64"/>
  <c r="D71" i="64"/>
  <c r="E71" i="64"/>
  <c r="F71" i="64"/>
  <c r="G71" i="64"/>
  <c r="H71" i="64"/>
  <c r="I71" i="64"/>
  <c r="J71" i="64"/>
  <c r="K71" i="64"/>
  <c r="D72" i="64"/>
  <c r="E72" i="64"/>
  <c r="F72" i="64"/>
  <c r="G72" i="64"/>
  <c r="H72" i="64"/>
  <c r="I72" i="64"/>
  <c r="J72" i="64"/>
  <c r="K72" i="64"/>
  <c r="D73" i="64"/>
  <c r="E73" i="64"/>
  <c r="F73" i="64"/>
  <c r="G73" i="64"/>
  <c r="H73" i="64"/>
  <c r="I73" i="64"/>
  <c r="J73" i="64"/>
  <c r="K73" i="64"/>
  <c r="D74" i="64"/>
  <c r="E74" i="64"/>
  <c r="F74" i="64"/>
  <c r="G74" i="64"/>
  <c r="H74" i="64"/>
  <c r="I74" i="64"/>
  <c r="J74" i="64"/>
  <c r="K74" i="64"/>
  <c r="D75" i="64"/>
  <c r="E75" i="64"/>
  <c r="F75" i="64"/>
  <c r="G75" i="64"/>
  <c r="H75" i="64"/>
  <c r="I75" i="64"/>
  <c r="J75" i="64"/>
  <c r="K75" i="64"/>
  <c r="D63" i="64"/>
  <c r="H63" i="64"/>
  <c r="I63" i="64"/>
  <c r="J63" i="64"/>
  <c r="K63" i="64"/>
  <c r="F52" i="64"/>
  <c r="G52" i="64"/>
  <c r="F53" i="64"/>
  <c r="G53" i="64"/>
  <c r="F54" i="64"/>
  <c r="G54" i="64"/>
  <c r="F55" i="64"/>
  <c r="G55" i="64"/>
  <c r="F56" i="64"/>
  <c r="G56" i="64"/>
  <c r="K49" i="64"/>
  <c r="J49" i="64"/>
  <c r="I49" i="64"/>
  <c r="H49" i="64"/>
  <c r="G49" i="64"/>
  <c r="F49" i="64"/>
  <c r="E49" i="64"/>
  <c r="K48" i="64"/>
  <c r="J48" i="64"/>
  <c r="I48" i="64"/>
  <c r="H48" i="64"/>
  <c r="G48" i="64"/>
  <c r="F48" i="64"/>
  <c r="E48" i="64"/>
  <c r="K47" i="64"/>
  <c r="J47" i="64"/>
  <c r="I47" i="64"/>
  <c r="H47" i="64"/>
  <c r="G47" i="64"/>
  <c r="F47" i="64"/>
  <c r="E47" i="64"/>
  <c r="K46" i="64"/>
  <c r="J46" i="64"/>
  <c r="I46" i="64"/>
  <c r="H46" i="64"/>
  <c r="G46" i="64"/>
  <c r="F46" i="64"/>
  <c r="E46" i="64"/>
  <c r="C46" i="64" s="1"/>
  <c r="K45" i="64"/>
  <c r="J45" i="64"/>
  <c r="I45" i="64"/>
  <c r="H45" i="64"/>
  <c r="G45" i="64"/>
  <c r="F45" i="64"/>
  <c r="E45" i="64"/>
  <c r="K44" i="64"/>
  <c r="J44" i="64"/>
  <c r="I44" i="64"/>
  <c r="H44" i="64"/>
  <c r="G44" i="64"/>
  <c r="F44" i="64"/>
  <c r="E44" i="64"/>
  <c r="K43" i="64"/>
  <c r="J43" i="64"/>
  <c r="I43" i="64"/>
  <c r="H43" i="64"/>
  <c r="G43" i="64"/>
  <c r="F43" i="64"/>
  <c r="E43" i="64"/>
  <c r="K42" i="64"/>
  <c r="J42" i="64"/>
  <c r="I42" i="64"/>
  <c r="H42" i="64"/>
  <c r="G42" i="64"/>
  <c r="F42" i="64"/>
  <c r="E42" i="64"/>
  <c r="K41" i="64"/>
  <c r="J41" i="64"/>
  <c r="I41" i="64"/>
  <c r="H41" i="64"/>
  <c r="G41" i="64"/>
  <c r="F41" i="64"/>
  <c r="E41" i="64"/>
  <c r="F40" i="64"/>
  <c r="G40" i="64"/>
  <c r="H40" i="64"/>
  <c r="I40" i="64"/>
  <c r="J40" i="64"/>
  <c r="K40" i="64"/>
  <c r="C101" i="64" l="1"/>
  <c r="C89" i="64"/>
  <c r="C90" i="64"/>
  <c r="C91" i="64"/>
  <c r="C92" i="64"/>
  <c r="C93" i="64"/>
  <c r="C94" i="64"/>
  <c r="C95" i="64"/>
  <c r="C96" i="64"/>
  <c r="C100" i="64"/>
  <c r="C75" i="64"/>
  <c r="C74" i="64"/>
  <c r="C73" i="64"/>
  <c r="C72" i="64"/>
  <c r="C71" i="64"/>
  <c r="C70" i="64"/>
  <c r="C69" i="64"/>
  <c r="C68" i="64"/>
  <c r="C67" i="64"/>
  <c r="C66" i="64"/>
  <c r="C65" i="64"/>
  <c r="C64" i="64"/>
  <c r="I62" i="64"/>
  <c r="H62" i="64"/>
  <c r="G62" i="64"/>
  <c r="F62" i="64"/>
  <c r="E62" i="64"/>
  <c r="D62" i="64"/>
  <c r="I61" i="64"/>
  <c r="H61" i="64"/>
  <c r="G61" i="64"/>
  <c r="F61" i="64"/>
  <c r="E61" i="64"/>
  <c r="D61" i="64"/>
  <c r="I60" i="64"/>
  <c r="H60" i="64"/>
  <c r="G60" i="64"/>
  <c r="F60" i="64"/>
  <c r="E60" i="64"/>
  <c r="D60" i="64"/>
  <c r="I59" i="64"/>
  <c r="H59" i="64"/>
  <c r="G59" i="64"/>
  <c r="F59" i="64"/>
  <c r="E59" i="64"/>
  <c r="D59" i="64"/>
  <c r="I58" i="64"/>
  <c r="H58" i="64"/>
  <c r="G58" i="64"/>
  <c r="F58" i="64"/>
  <c r="E58" i="64"/>
  <c r="D58" i="64"/>
  <c r="F57" i="64"/>
  <c r="G57" i="64"/>
  <c r="H57" i="64"/>
  <c r="I57" i="64"/>
  <c r="E57" i="64"/>
  <c r="D53" i="64"/>
  <c r="E53" i="64"/>
  <c r="D54" i="64"/>
  <c r="E54" i="64"/>
  <c r="D55" i="64"/>
  <c r="E55" i="64"/>
  <c r="D56" i="64"/>
  <c r="E56" i="64"/>
  <c r="D39" i="64"/>
  <c r="E39" i="64"/>
  <c r="F39" i="64"/>
  <c r="G39" i="64"/>
  <c r="H39" i="64"/>
  <c r="I39" i="64"/>
  <c r="E35" i="64"/>
  <c r="F35" i="64"/>
  <c r="G35" i="64"/>
  <c r="E36" i="64"/>
  <c r="F36" i="64"/>
  <c r="G36" i="64"/>
  <c r="H36" i="64"/>
  <c r="I36" i="64"/>
  <c r="E37" i="64"/>
  <c r="F37" i="64"/>
  <c r="G37" i="64"/>
  <c r="H37" i="64"/>
  <c r="I37" i="64"/>
  <c r="E38" i="64"/>
  <c r="F38" i="64"/>
  <c r="G38" i="64"/>
  <c r="H38" i="64"/>
  <c r="I38" i="64"/>
  <c r="F34" i="64"/>
  <c r="G34" i="64"/>
  <c r="E28" i="64"/>
  <c r="F28" i="64"/>
  <c r="G28" i="64"/>
  <c r="E29" i="64"/>
  <c r="F29" i="64"/>
  <c r="G29" i="64"/>
  <c r="E30" i="64"/>
  <c r="F30" i="64"/>
  <c r="G30" i="64"/>
  <c r="E31" i="64"/>
  <c r="F31" i="64"/>
  <c r="G31" i="64"/>
  <c r="E32" i="64"/>
  <c r="F32" i="64"/>
  <c r="G32" i="64"/>
  <c r="E12" i="64"/>
  <c r="F12" i="64"/>
  <c r="G12" i="64"/>
  <c r="H12" i="64"/>
  <c r="I12" i="64"/>
  <c r="J12" i="64"/>
  <c r="K12" i="64"/>
  <c r="E13" i="64"/>
  <c r="F13" i="64"/>
  <c r="G13" i="64"/>
  <c r="H13" i="64"/>
  <c r="I13" i="64"/>
  <c r="J13" i="64"/>
  <c r="K13" i="64"/>
  <c r="E14" i="64"/>
  <c r="F14" i="64"/>
  <c r="G14" i="64"/>
  <c r="H14" i="64"/>
  <c r="I14" i="64"/>
  <c r="J14" i="64"/>
  <c r="K14" i="64"/>
  <c r="E15" i="64"/>
  <c r="F15" i="64"/>
  <c r="G15" i="64"/>
  <c r="H15" i="64"/>
  <c r="I15" i="64"/>
  <c r="J15" i="64"/>
  <c r="K15" i="64"/>
  <c r="E16" i="64"/>
  <c r="F16" i="64"/>
  <c r="G16" i="64"/>
  <c r="H16" i="64"/>
  <c r="I16" i="64"/>
  <c r="J16" i="64"/>
  <c r="K16" i="64"/>
  <c r="E17" i="64"/>
  <c r="F17" i="64"/>
  <c r="G17" i="64"/>
  <c r="H17" i="64"/>
  <c r="I17" i="64"/>
  <c r="J17" i="64"/>
  <c r="K17" i="64"/>
  <c r="E18" i="64"/>
  <c r="F18" i="64"/>
  <c r="G18" i="64"/>
  <c r="H18" i="64"/>
  <c r="I18" i="64"/>
  <c r="J18" i="64"/>
  <c r="K18" i="64"/>
  <c r="E19" i="64"/>
  <c r="F19" i="64"/>
  <c r="G19" i="64"/>
  <c r="H19" i="64"/>
  <c r="I19" i="64"/>
  <c r="J19" i="64"/>
  <c r="K19" i="64"/>
  <c r="E20" i="64"/>
  <c r="F20" i="64"/>
  <c r="G20" i="64"/>
  <c r="H20" i="64"/>
  <c r="I20" i="64"/>
  <c r="J20" i="64"/>
  <c r="K20" i="64"/>
  <c r="E21" i="64"/>
  <c r="F21" i="64"/>
  <c r="G21" i="64"/>
  <c r="H21" i="64"/>
  <c r="I21" i="64"/>
  <c r="J21" i="64"/>
  <c r="K21" i="64"/>
  <c r="E22" i="64"/>
  <c r="F22" i="64"/>
  <c r="G22" i="64"/>
  <c r="H22" i="64"/>
  <c r="I22" i="64"/>
  <c r="J22" i="64"/>
  <c r="K22" i="64"/>
  <c r="E23" i="64"/>
  <c r="F23" i="64"/>
  <c r="G23" i="64"/>
  <c r="H23" i="64"/>
  <c r="I23" i="64"/>
  <c r="J23" i="64"/>
  <c r="K23" i="64"/>
  <c r="E24" i="64"/>
  <c r="F24" i="64"/>
  <c r="G24" i="64"/>
  <c r="H24" i="64"/>
  <c r="I24" i="64"/>
  <c r="J24" i="64"/>
  <c r="K24" i="64"/>
  <c r="E25" i="64"/>
  <c r="F25" i="64"/>
  <c r="G25" i="64"/>
  <c r="H25" i="64"/>
  <c r="I25" i="64"/>
  <c r="J25" i="64"/>
  <c r="K25" i="64"/>
  <c r="F11" i="64"/>
  <c r="G11" i="64"/>
  <c r="H11" i="64"/>
  <c r="I11" i="64"/>
  <c r="J11" i="64"/>
  <c r="K11" i="64"/>
  <c r="C58" i="64" l="1"/>
  <c r="C56" i="64"/>
  <c r="C54" i="64"/>
  <c r="C59" i="64"/>
  <c r="C61" i="64"/>
  <c r="C39" i="64"/>
  <c r="C55" i="64"/>
  <c r="C53" i="64"/>
  <c r="C60" i="64"/>
  <c r="C62" i="64"/>
  <c r="G4" i="64" l="1"/>
  <c r="F27" i="64"/>
  <c r="G27" i="64"/>
  <c r="E11" i="64"/>
  <c r="D6" i="64"/>
  <c r="C6" i="64" s="1"/>
  <c r="D7" i="64"/>
  <c r="C7" i="64" s="1"/>
  <c r="D8" i="64"/>
  <c r="C8" i="64" s="1"/>
  <c r="D9" i="64"/>
  <c r="C9" i="64" s="1"/>
  <c r="D10" i="64"/>
  <c r="C10" i="64" s="1"/>
  <c r="C26" i="54" l="1"/>
  <c r="B25" i="52"/>
  <c r="D35" i="43"/>
  <c r="D36" i="43" s="1"/>
  <c r="C27" i="54"/>
  <c r="C28" i="54"/>
  <c r="B26" i="52"/>
  <c r="C29" i="53"/>
  <c r="C32" i="54"/>
  <c r="C29" i="54"/>
  <c r="C31" i="53"/>
  <c r="C27" i="53"/>
  <c r="C22" i="53"/>
  <c r="C28" i="53"/>
  <c r="C33" i="53"/>
  <c r="C30" i="53"/>
  <c r="B30" i="52"/>
  <c r="C25" i="53"/>
  <c r="C32" i="53"/>
  <c r="B28" i="52"/>
  <c r="C30" i="54"/>
  <c r="C24" i="53"/>
  <c r="B27" i="52"/>
  <c r="C31" i="54"/>
  <c r="C36" i="53"/>
  <c r="C34" i="53"/>
  <c r="C23" i="53"/>
  <c r="B29" i="52"/>
  <c r="C26" i="53"/>
  <c r="C35" i="53"/>
  <c r="G99" i="64"/>
  <c r="G76" i="64"/>
  <c r="G51" i="64"/>
  <c r="G63" i="64"/>
  <c r="J15" i="52" l="1"/>
  <c r="D31" i="53"/>
  <c r="D35" i="53"/>
  <c r="C27" i="52"/>
  <c r="C30" i="52"/>
  <c r="D26" i="53"/>
  <c r="D24" i="53"/>
  <c r="C26" i="52"/>
  <c r="C29" i="52"/>
  <c r="D36" i="53"/>
  <c r="D30" i="53"/>
  <c r="D29" i="53"/>
  <c r="C25" i="52"/>
  <c r="D28" i="53"/>
  <c r="D33" i="53"/>
  <c r="D25" i="53"/>
  <c r="D34" i="53"/>
  <c r="D27" i="53"/>
  <c r="D32" i="53"/>
  <c r="D23" i="53"/>
  <c r="D22" i="53"/>
  <c r="C28" i="52"/>
  <c r="B37" i="53" l="1"/>
  <c r="B22" i="53"/>
  <c r="B34" i="53"/>
  <c r="B25" i="53"/>
  <c r="B32" i="53"/>
  <c r="B33" i="53"/>
  <c r="B30" i="53"/>
  <c r="B24" i="53"/>
  <c r="B23" i="53"/>
  <c r="J23" i="53" s="1"/>
  <c r="B29" i="53"/>
  <c r="B27" i="53"/>
  <c r="B28" i="53"/>
  <c r="B35" i="53"/>
  <c r="B36" i="53"/>
  <c r="B26" i="53"/>
  <c r="B31" i="53"/>
  <c r="D45" i="43"/>
  <c r="E47" i="43"/>
  <c r="E50" i="43"/>
  <c r="E46" i="43"/>
  <c r="E48" i="43"/>
  <c r="E49" i="43"/>
  <c r="D50" i="43"/>
  <c r="E45" i="43"/>
  <c r="D47" i="43"/>
  <c r="D49" i="43"/>
  <c r="D48" i="43"/>
  <c r="D46" i="43"/>
  <c r="F35" i="52"/>
  <c r="E37" i="52" s="1"/>
  <c r="H46" i="37"/>
  <c r="F37" i="52"/>
  <c r="F99" i="64"/>
  <c r="E99" i="64"/>
  <c r="D99" i="64"/>
  <c r="E88" i="64"/>
  <c r="D88" i="64"/>
  <c r="E83" i="64"/>
  <c r="D83" i="64"/>
  <c r="D77" i="64"/>
  <c r="E77" i="64"/>
  <c r="D78" i="64"/>
  <c r="E78" i="64"/>
  <c r="D79" i="64"/>
  <c r="E79" i="64"/>
  <c r="D80" i="64"/>
  <c r="E80" i="64"/>
  <c r="D81" i="64"/>
  <c r="E81" i="64"/>
  <c r="D82" i="64"/>
  <c r="E82" i="64"/>
  <c r="F76" i="64"/>
  <c r="E76" i="64"/>
  <c r="D76" i="64"/>
  <c r="F63" i="64"/>
  <c r="E63" i="64"/>
  <c r="C63" i="64" s="1"/>
  <c r="D57" i="64"/>
  <c r="C57" i="64" s="1"/>
  <c r="D52" i="64"/>
  <c r="E52" i="64"/>
  <c r="F51" i="64"/>
  <c r="E51" i="64"/>
  <c r="D51" i="64"/>
  <c r="D41" i="64"/>
  <c r="C41" i="64" s="1"/>
  <c r="D42" i="64"/>
  <c r="C42" i="64" s="1"/>
  <c r="D43" i="64"/>
  <c r="C43" i="64" s="1"/>
  <c r="D44" i="64"/>
  <c r="C44" i="64" s="1"/>
  <c r="D45" i="64"/>
  <c r="C45" i="64" s="1"/>
  <c r="D47" i="64"/>
  <c r="C47" i="64" s="1"/>
  <c r="D48" i="64"/>
  <c r="C48" i="64" s="1"/>
  <c r="D49" i="64"/>
  <c r="C49" i="64" s="1"/>
  <c r="E40" i="64"/>
  <c r="D40" i="64"/>
  <c r="D35" i="64"/>
  <c r="C35" i="64" s="1"/>
  <c r="D36" i="64"/>
  <c r="C36" i="64" s="1"/>
  <c r="D37" i="64"/>
  <c r="C37" i="64" s="1"/>
  <c r="D38" i="64"/>
  <c r="C38" i="64" s="1"/>
  <c r="D34" i="64"/>
  <c r="E34" i="64"/>
  <c r="D30" i="64"/>
  <c r="C30" i="64" s="1"/>
  <c r="D31" i="64"/>
  <c r="C31" i="64" s="1"/>
  <c r="D32" i="64"/>
  <c r="C32" i="64" s="1"/>
  <c r="E27" i="64"/>
  <c r="D27" i="64"/>
  <c r="D28" i="64"/>
  <c r="C28" i="64" s="1"/>
  <c r="D29" i="64"/>
  <c r="C29" i="64" s="1"/>
  <c r="D19" i="64"/>
  <c r="C19" i="64" s="1"/>
  <c r="D20" i="64"/>
  <c r="C20" i="64" s="1"/>
  <c r="D21" i="64"/>
  <c r="C21" i="64" s="1"/>
  <c r="D22" i="64"/>
  <c r="C22" i="64" s="1"/>
  <c r="D23" i="64"/>
  <c r="C23" i="64" s="1"/>
  <c r="D24" i="64"/>
  <c r="C24" i="64" s="1"/>
  <c r="D25" i="64"/>
  <c r="C25" i="64" s="1"/>
  <c r="E5" i="64"/>
  <c r="C5" i="64" s="1"/>
  <c r="D11" i="64"/>
  <c r="C11" i="64" s="1"/>
  <c r="D12" i="64"/>
  <c r="C12" i="64" s="1"/>
  <c r="D13" i="64"/>
  <c r="C13" i="64" s="1"/>
  <c r="D14" i="64"/>
  <c r="C14" i="64" s="1"/>
  <c r="D15" i="64"/>
  <c r="C15" i="64" s="1"/>
  <c r="D16" i="64"/>
  <c r="C16" i="64" s="1"/>
  <c r="D17" i="64"/>
  <c r="C17" i="64" s="1"/>
  <c r="D18" i="64"/>
  <c r="C18" i="64" s="1"/>
  <c r="E15" i="54"/>
  <c r="E14" i="54"/>
  <c r="E10" i="54"/>
  <c r="E12" i="54" s="1"/>
  <c r="F14" i="53"/>
  <c r="F10" i="53"/>
  <c r="F12" i="53" s="1"/>
  <c r="E15" i="52"/>
  <c r="E14" i="52"/>
  <c r="E10" i="52"/>
  <c r="E12" i="52" s="1"/>
  <c r="J37" i="53" l="1"/>
  <c r="F37" i="53"/>
  <c r="H25" i="52"/>
  <c r="J34" i="53"/>
  <c r="J36" i="53"/>
  <c r="J33" i="53"/>
  <c r="J35" i="53"/>
  <c r="F35" i="53"/>
  <c r="F34" i="53"/>
  <c r="F33" i="53"/>
  <c r="F36" i="53"/>
  <c r="K15" i="53"/>
  <c r="F49" i="43"/>
  <c r="F47" i="43"/>
  <c r="F50" i="43"/>
  <c r="F46" i="43"/>
  <c r="F48" i="43"/>
  <c r="F45" i="43"/>
  <c r="C40" i="64"/>
  <c r="C83" i="64"/>
  <c r="C99" i="64"/>
  <c r="C34" i="64"/>
  <c r="C81" i="64"/>
  <c r="C79" i="64"/>
  <c r="C77" i="64"/>
  <c r="C88" i="64"/>
  <c r="C52" i="64"/>
  <c r="C82" i="64"/>
  <c r="C80" i="64"/>
  <c r="C78" i="64"/>
  <c r="C27" i="64"/>
  <c r="C51" i="64"/>
  <c r="C76" i="64"/>
  <c r="J30" i="53" l="1"/>
  <c r="J32" i="53"/>
  <c r="H28" i="52"/>
  <c r="F28" i="53"/>
  <c r="J25" i="53"/>
  <c r="J28" i="53"/>
  <c r="F26" i="53"/>
  <c r="H30" i="52"/>
  <c r="F27" i="53"/>
  <c r="H27" i="52"/>
  <c r="G37" i="53"/>
  <c r="F24" i="53"/>
  <c r="J29" i="53"/>
  <c r="H26" i="52"/>
  <c r="F23" i="53"/>
  <c r="F25" i="53"/>
  <c r="J26" i="53"/>
  <c r="G36" i="53"/>
  <c r="F32" i="53"/>
  <c r="F31" i="53"/>
  <c r="F22" i="53"/>
  <c r="J22" i="53"/>
  <c r="J24" i="53"/>
  <c r="F29" i="53"/>
  <c r="F30" i="53"/>
  <c r="H29" i="52"/>
  <c r="J27" i="53"/>
  <c r="J31" i="53"/>
  <c r="G50" i="43"/>
  <c r="H50" i="43" s="1"/>
  <c r="I50" i="43" s="1"/>
  <c r="G45" i="43"/>
  <c r="H45" i="43" s="1"/>
  <c r="I45" i="43" s="1"/>
  <c r="G47" i="43"/>
  <c r="H47" i="43" s="1"/>
  <c r="G48" i="43"/>
  <c r="H48" i="43" s="1"/>
  <c r="I48" i="43" s="1"/>
  <c r="G46" i="43"/>
  <c r="H46" i="43" s="1"/>
  <c r="I46" i="43" s="1"/>
  <c r="G49" i="43"/>
  <c r="H49" i="43" s="1"/>
  <c r="H47" i="37"/>
  <c r="D31" i="54"/>
  <c r="B31" i="54" s="1"/>
  <c r="E31" i="54" s="1"/>
  <c r="D32" i="54"/>
  <c r="B32" i="54" s="1"/>
  <c r="E32" i="54" s="1"/>
  <c r="F26" i="54"/>
  <c r="D28" i="54"/>
  <c r="D29" i="54"/>
  <c r="D30" i="54"/>
  <c r="D27" i="54"/>
  <c r="D26" i="54"/>
  <c r="B26" i="54" s="1"/>
  <c r="E25" i="52"/>
  <c r="H31" i="54"/>
  <c r="H26" i="54"/>
  <c r="H29" i="54"/>
  <c r="H30" i="54"/>
  <c r="H28" i="54"/>
  <c r="H27" i="54"/>
  <c r="H32" i="54"/>
  <c r="E26" i="52"/>
  <c r="G32" i="53"/>
  <c r="G31" i="53"/>
  <c r="G26" i="53"/>
  <c r="F30" i="54"/>
  <c r="G23" i="53"/>
  <c r="F29" i="54"/>
  <c r="F32" i="54"/>
  <c r="E29" i="52"/>
  <c r="G33" i="53"/>
  <c r="G30" i="53"/>
  <c r="G24" i="53"/>
  <c r="G29" i="53"/>
  <c r="F31" i="54"/>
  <c r="G35" i="53"/>
  <c r="G27" i="53"/>
  <c r="G25" i="53"/>
  <c r="E30" i="52"/>
  <c r="G34" i="53"/>
  <c r="E27" i="52"/>
  <c r="F28" i="54"/>
  <c r="G22" i="53"/>
  <c r="F27" i="54"/>
  <c r="G28" i="53"/>
  <c r="E28" i="52"/>
  <c r="I49" i="43" l="1"/>
  <c r="I47" i="43"/>
  <c r="G46" i="53"/>
  <c r="G49" i="53"/>
  <c r="G47" i="53"/>
  <c r="G45" i="53"/>
  <c r="G48" i="53"/>
  <c r="G50" i="53"/>
  <c r="B30" i="54"/>
  <c r="E30" i="54" s="1"/>
  <c r="B29" i="54"/>
  <c r="E29" i="54" s="1"/>
  <c r="B28" i="54"/>
  <c r="E28" i="54" s="1"/>
  <c r="B27" i="54"/>
  <c r="E26" i="54"/>
  <c r="H49" i="53" l="1"/>
  <c r="H47" i="53"/>
  <c r="E47" i="53" s="1"/>
  <c r="H48" i="53"/>
  <c r="E48" i="53" s="1"/>
  <c r="H46" i="53"/>
  <c r="E46" i="53" s="1"/>
  <c r="H50" i="53"/>
  <c r="H45" i="53"/>
  <c r="E45" i="53" s="1"/>
  <c r="J15" i="54"/>
  <c r="H48" i="37" s="1"/>
  <c r="E27" i="54"/>
</calcChain>
</file>

<file path=xl/sharedStrings.xml><?xml version="1.0" encoding="utf-8"?>
<sst xmlns="http://schemas.openxmlformats.org/spreadsheetml/2006/main" count="1073" uniqueCount="561">
  <si>
    <t>IDH - Gender tool</t>
  </si>
  <si>
    <t>A. Introduction</t>
  </si>
  <si>
    <t>B. Table of contents</t>
  </si>
  <si>
    <t>Name of worksheet:</t>
  </si>
  <si>
    <t>Content:</t>
  </si>
  <si>
    <t>Cover</t>
  </si>
  <si>
    <t>Introduction to the tool, Table of contents, Link to accompanying powerpoint</t>
  </si>
  <si>
    <t>Instructions</t>
  </si>
  <si>
    <t>Color Key, Selection of type of project, Tool dashboard</t>
  </si>
  <si>
    <t>Step 1: Initial Screening</t>
  </si>
  <si>
    <t>Step 1  - Questions and Recommended Actions</t>
  </si>
  <si>
    <t>Step 2: Gender recommendations</t>
  </si>
  <si>
    <t>Step 2  - Questions and Recommended Actions</t>
  </si>
  <si>
    <t>Step 3: Prioritization of focus areas</t>
  </si>
  <si>
    <t>Step 3  - Questions and Recommended Actions</t>
  </si>
  <si>
    <t>C. Accompanying power point</t>
  </si>
  <si>
    <t xml:space="preserve">This tool has an accompanying powerpoint document that will help you navigate the excel. 
</t>
  </si>
  <si>
    <t>The powerpoint can be found here</t>
  </si>
  <si>
    <t xml:space="preserve">END OF PAGE </t>
  </si>
  <si>
    <t>Back to Cover</t>
  </si>
  <si>
    <t>A. Color Key</t>
  </si>
  <si>
    <t>The following color key will be used throughout the tool:</t>
  </si>
  <si>
    <t>Cells where you are required to input information</t>
  </si>
  <si>
    <t>Cells with the tool output, based on the information you input</t>
  </si>
  <si>
    <t>Cells where information or guidance will be provided</t>
  </si>
  <si>
    <t>The following icon will appear to help you navigate the tool:</t>
  </si>
  <si>
    <t>B. What type of engagement you will use the tool for?</t>
  </si>
  <si>
    <t>code</t>
  </si>
  <si>
    <t>Projects information</t>
  </si>
  <si>
    <t>I2</t>
  </si>
  <si>
    <t>Project name</t>
  </si>
  <si>
    <t>I5</t>
  </si>
  <si>
    <t>Salesforce contract number</t>
  </si>
  <si>
    <t>I1</t>
  </si>
  <si>
    <t>Case number Farmfit (if relevant)</t>
  </si>
  <si>
    <t>I3</t>
  </si>
  <si>
    <t>Form completion date</t>
  </si>
  <si>
    <t>Please answer the following question. Depending on your answer, the tool questions will be adjusted:</t>
  </si>
  <si>
    <t>I4</t>
  </si>
  <si>
    <t>What type of engagement you will use the tool for?</t>
  </si>
  <si>
    <t>#1: Individual + Smallholder Farmers</t>
  </si>
  <si>
    <t>C. Tool Dashboard</t>
  </si>
  <si>
    <t>Step</t>
  </si>
  <si>
    <t>What are you doing in this step?</t>
  </si>
  <si>
    <t>What is the output of this step?</t>
  </si>
  <si>
    <t>When should step be done?</t>
  </si>
  <si>
    <t>Where can you get the information to fill out this step?</t>
  </si>
  <si>
    <t>How much time is needed to fill out this step?</t>
  </si>
  <si>
    <t>Is step complete?</t>
  </si>
  <si>
    <r>
      <t xml:space="preserve">Link </t>
    </r>
    <r>
      <rPr>
        <sz val="16"/>
        <color theme="1"/>
        <rFont val="Calibri"/>
        <family val="2"/>
        <scheme val="minor"/>
      </rPr>
      <t>(click to go to step)</t>
    </r>
  </si>
  <si>
    <t>Step 1: 
Initial screening</t>
  </si>
  <si>
    <t xml:space="preserve">Asking some screening questions to understand how intentional the partner, project or platform is in working on gender? </t>
  </si>
  <si>
    <t>Rapid Gender Assessment of where the partner/project/platform stands on the gender ladder: unintentional, intentional or transformative. 
A list of potential actions for the partner/project/ platform to take 
KPI measurement</t>
  </si>
  <si>
    <t xml:space="preserve">For new projects: During initial engagement or conversations with partner or platform 
For on-going projects: When you want to do a rapid assessment of the gender intentionality of an IDH partner(s) or project or obtain the project KPI measurement </t>
  </si>
  <si>
    <t>Your partner, project or platform</t>
  </si>
  <si>
    <t>One hour</t>
  </si>
  <si>
    <t>Step 2: 
Gender recommendations</t>
  </si>
  <si>
    <t>Based on the outcome of Step 1, Step 2 will ask more in-depth questions to understand what steps the partner/project/platform can take to strengthen its gender intentionality/transformativity</t>
  </si>
  <si>
    <t>Prioritized gender recommendations</t>
  </si>
  <si>
    <t>For new projects: When project is being designed and/or contract is being developed
For on-going projects: When you want to generate potential recommendations to improve gender integration in the project, platform or partner’s operations, suggest broad priority areas to improve, and collect data on key gender indicators</t>
  </si>
  <si>
    <t>Two to three 2 hour sessions with your partner(s) or platform</t>
  </si>
  <si>
    <t>Step 3: 
Data Collection</t>
  </si>
  <si>
    <t>Identifying the key quantitative indicators the IDH partner/project/platform should monitor to track progress on gender-related initiatives</t>
  </si>
  <si>
    <t>Quantitative indicators from IDH partner(s), with national contextualization</t>
  </si>
  <si>
    <t>Your partner, project or platform &amp; Available datasets</t>
  </si>
  <si>
    <t>A one-hour conversation with IDH partner (if IDH partner has data available)</t>
  </si>
  <si>
    <t>Back to Table of Contents</t>
  </si>
  <si>
    <t>Back to Tool Dashboard</t>
  </si>
  <si>
    <t>Color key</t>
  </si>
  <si>
    <t>x</t>
  </si>
  <si>
    <r>
      <rPr>
        <b/>
        <sz val="15"/>
        <rFont val="Calibri"/>
        <family val="2"/>
        <scheme val="minor"/>
      </rPr>
      <t>Checker: Are you done filling-out this section?</t>
    </r>
  </si>
  <si>
    <t>Questions &amp; Output</t>
  </si>
  <si>
    <t>Please answer the following questions:</t>
  </si>
  <si>
    <t>Based on the answers to the left, please see below for some recommendations for your partner/project/platform to consider integrating.</t>
  </si>
  <si>
    <t>ID</t>
  </si>
  <si>
    <t>ID Left</t>
  </si>
  <si>
    <t>Category</t>
  </si>
  <si>
    <t>Question</t>
  </si>
  <si>
    <t>Yes;No;
Unclear_Unknown</t>
  </si>
  <si>
    <t>Notes</t>
  </si>
  <si>
    <t>S1_1</t>
  </si>
  <si>
    <t>S1_2</t>
  </si>
  <si>
    <t>S1_3</t>
  </si>
  <si>
    <t>S1_4</t>
  </si>
  <si>
    <t>S1_5</t>
  </si>
  <si>
    <t>S1_6</t>
  </si>
  <si>
    <t>Based on the answers above, how gender intentional is IDH's potential partner?</t>
  </si>
  <si>
    <t>S1_7</t>
  </si>
  <si>
    <t>How gender intentional is the partner based on the questions answered on Step 1?</t>
  </si>
  <si>
    <t>S1_8</t>
  </si>
  <si>
    <t>Next Steps</t>
  </si>
  <si>
    <t>Checker: Are you done filling-out this section?</t>
  </si>
  <si>
    <t>Previous answer</t>
  </si>
  <si>
    <t>Score of question for heatmap</t>
  </si>
  <si>
    <t>Please read this column before answering the questions for this Step</t>
  </si>
  <si>
    <t>Question for IDH Partner</t>
  </si>
  <si>
    <t>Please answer the following questions if the IDH Partner is ready to answer this question 
(Yes;No;
Unclear_Unknown)</t>
  </si>
  <si>
    <t xml:space="preserve">Notes </t>
  </si>
  <si>
    <t>Based on the answers on the left, please see below some areas you can taken into consideration when having a conversation with IDH's partner:</t>
  </si>
  <si>
    <t>S2_1</t>
  </si>
  <si>
    <t>Unclear_Unknown</t>
  </si>
  <si>
    <t>S2_2</t>
  </si>
  <si>
    <t>S2_3</t>
  </si>
  <si>
    <t>S2_4</t>
  </si>
  <si>
    <t xml:space="preserve">Not ready to answer. Go back to Step 1, if answers have changed. </t>
  </si>
  <si>
    <t>S2_5</t>
  </si>
  <si>
    <t>Yes</t>
  </si>
  <si>
    <t>S2_6</t>
  </si>
  <si>
    <t>No</t>
  </si>
  <si>
    <t>S2_7</t>
  </si>
  <si>
    <t>S2_8</t>
  </si>
  <si>
    <t>S2_9</t>
  </si>
  <si>
    <t>S2_10</t>
  </si>
  <si>
    <t>S2_11</t>
  </si>
  <si>
    <t>S2_12</t>
  </si>
  <si>
    <t>S2_13</t>
  </si>
  <si>
    <t>S2_14</t>
  </si>
  <si>
    <t>S2_15</t>
  </si>
  <si>
    <t>S2_16</t>
  </si>
  <si>
    <t>Based on the answers above, please see below a rapid heatmap to help you prioritize gender recommendations</t>
  </si>
  <si>
    <t>Rapid heatmap based on the answers above</t>
  </si>
  <si>
    <t>Is area applicable  for archetype?</t>
  </si>
  <si>
    <r>
      <rPr>
        <b/>
        <sz val="16"/>
        <color rgb="FF00B050"/>
        <rFont val="Calibri"/>
        <family val="2"/>
        <scheme val="minor"/>
      </rPr>
      <t xml:space="preserve">Green </t>
    </r>
    <r>
      <rPr>
        <b/>
        <sz val="16"/>
        <color theme="1"/>
        <rFont val="Calibri"/>
        <family val="2"/>
        <scheme val="minor"/>
      </rPr>
      <t xml:space="preserve">= Doing better, relative to other areas; </t>
    </r>
    <r>
      <rPr>
        <b/>
        <sz val="16"/>
        <color rgb="FFFF0000"/>
        <rFont val="Calibri"/>
        <family val="2"/>
        <scheme val="minor"/>
      </rPr>
      <t>Red</t>
    </r>
    <r>
      <rPr>
        <b/>
        <sz val="16"/>
        <color theme="1"/>
        <rFont val="Calibri"/>
        <family val="2"/>
        <scheme val="minor"/>
      </rPr>
      <t xml:space="preserve"> </t>
    </r>
    <r>
      <rPr>
        <b/>
        <sz val="16"/>
        <rFont val="Calibri"/>
        <family val="2"/>
        <scheme val="minor"/>
      </rPr>
      <t xml:space="preserve">= </t>
    </r>
    <r>
      <rPr>
        <b/>
        <sz val="16"/>
        <color theme="1"/>
        <rFont val="Calibri"/>
        <family val="2"/>
        <scheme val="minor"/>
      </rPr>
      <t>Not doing as well, relative to other areas</t>
    </r>
  </si>
  <si>
    <t>Description</t>
  </si>
  <si>
    <t>S2_17</t>
  </si>
  <si>
    <t>S2_18</t>
  </si>
  <si>
    <t>S2_19</t>
  </si>
  <si>
    <t>S2_20</t>
  </si>
  <si>
    <t>S2_21</t>
  </si>
  <si>
    <r>
      <rPr>
        <b/>
        <sz val="16"/>
        <rFont val="Calibri"/>
        <family val="2"/>
        <scheme val="minor"/>
      </rPr>
      <t>Checker: Are you done with this section?</t>
    </r>
  </si>
  <si>
    <t>Some indicators that can help contextualize the partner, project or platform indicators</t>
  </si>
  <si>
    <t>Previous (Step 2) ID</t>
  </si>
  <si>
    <t xml:space="preserve">Please read this column before collecting the indicators for this Step </t>
  </si>
  <si>
    <t>Please enter the indicators and targets for the IDH partner, project or platform in this column</t>
  </si>
  <si>
    <r>
      <t xml:space="preserve">Suggestion: </t>
    </r>
    <r>
      <rPr>
        <sz val="16"/>
        <color theme="1"/>
        <rFont val="Calibri"/>
        <family val="2"/>
        <scheme val="minor"/>
      </rPr>
      <t>What is a relevant indicator that could help contextualize?</t>
    </r>
  </si>
  <si>
    <t>Please write down in this column the national indicator</t>
  </si>
  <si>
    <t>S3_1</t>
  </si>
  <si>
    <t>S3_2</t>
  </si>
  <si>
    <t>S3_3</t>
  </si>
  <si>
    <t>S3_4</t>
  </si>
  <si>
    <t>S3_5</t>
  </si>
  <si>
    <t>S3_6</t>
  </si>
  <si>
    <t>S3_7</t>
  </si>
  <si>
    <t>Priority Areas</t>
  </si>
  <si>
    <t>Definition</t>
  </si>
  <si>
    <t>Main Key Performance Indicators</t>
  </si>
  <si>
    <t xml:space="preserve">Additional Key Performance Indicators </t>
  </si>
  <si>
    <t>Gender Strategy</t>
  </si>
  <si>
    <t>Gender Equality is a strategic interest to the project, or partner to the extent that the project or partner have a gender strategy in place along with the requisite resources (for example technical staff/budget and KPIs).</t>
  </si>
  <si>
    <t>Gender strategy in place with gender KPIs and budget allocated to implement gender strategy</t>
  </si>
  <si>
    <r>
      <rPr>
        <b/>
        <sz val="10"/>
        <color indexed="8"/>
        <rFont val="Calibri"/>
        <family val="2"/>
      </rPr>
      <t xml:space="preserve">Gender Intentional  </t>
    </r>
    <r>
      <rPr>
        <sz val="10"/>
        <color indexed="8"/>
        <rFont val="Calibri"/>
        <family val="2"/>
      </rPr>
      <t xml:space="preserve">                                                                                                                                               Gender technical staff employed                                                                                                
Companies apply gender strategies in their service delivery model.                                                                          </t>
    </r>
    <r>
      <rPr>
        <b/>
        <sz val="10"/>
        <color indexed="8"/>
        <rFont val="Calibri"/>
        <family val="2"/>
      </rPr>
      <t xml:space="preserve">Gender Transformative   </t>
    </r>
    <r>
      <rPr>
        <sz val="10"/>
        <color indexed="8"/>
        <rFont val="Calibri"/>
        <family val="2"/>
      </rPr>
      <t xml:space="preserve">                                                                                                                                                 Increased number of women in leadership and management postions                                                                                                                                                                                                                                                                                                          </t>
    </r>
  </si>
  <si>
    <t>Data collection</t>
  </si>
  <si>
    <r>
      <t>Whether the partner has put in palce a gender intentional/gender transformative approach to collect and analyse sex disaggregated data</t>
    </r>
    <r>
      <rPr>
        <sz val="11"/>
        <color indexed="8"/>
        <rFont val="Calibri"/>
        <family val="2"/>
      </rPr>
      <t>, or whether the projects specifies disaggregation of data by sex.</t>
    </r>
  </si>
  <si>
    <t>Sex disaggregated data collected and analysed</t>
  </si>
  <si>
    <r>
      <rPr>
        <b/>
        <sz val="10"/>
        <color indexed="8"/>
        <rFont val="Calibri"/>
        <family val="2"/>
      </rPr>
      <t>Gender Intentional</t>
    </r>
    <r>
      <rPr>
        <sz val="10"/>
        <color indexed="8"/>
        <rFont val="Calibri"/>
        <family val="2"/>
      </rPr>
      <t xml:space="preserve">
Proportion of female and male customers reached
Proportion of increased income for women and men                                                                                                                                                                        </t>
    </r>
  </si>
  <si>
    <t>Inclusive Work place</t>
  </si>
  <si>
    <t>Whether the partner gender intnetional/gender transformative formats to foster a safe working structure in place to prevent and protect against sexual harassment and Sex Gender Based Violence.</t>
  </si>
  <si>
    <t xml:space="preserve">Number of workers women with improved working conditions
Number of women with reduced living wage gap
Number of jobs for women  supported                         </t>
  </si>
  <si>
    <r>
      <rPr>
        <b/>
        <sz val="10"/>
        <color indexed="8"/>
        <rFont val="Calibri"/>
        <family val="2"/>
      </rPr>
      <t>Gender Intentional</t>
    </r>
    <r>
      <rPr>
        <sz val="10"/>
        <color indexed="8"/>
        <rFont val="Calibri"/>
        <family val="2"/>
      </rPr>
      <t xml:space="preserve">
Number of farming households with increased net income                                                                Percentage of net income increase from focus crop(s)                                                                                                                                 Number of females recruited                                                                                                                               Number of female staff employed                                                                                                                 Number of female  staff retained               
Number of women workers covered by Collective Bargain Agreements
(Reduced) number of Sex Gender Based Violence cases reported                                                                        Number of female staff on permanent contract.                                                                                                     Procedures for preventing and dealing with sexual harassment implemented                                                Number of corrective actions taken/cases resolved
</t>
    </r>
    <r>
      <rPr>
        <b/>
        <sz val="10"/>
        <color indexed="8"/>
        <rFont val="Calibri"/>
        <family val="2"/>
      </rPr>
      <t xml:space="preserve">Gender Transformative </t>
    </r>
    <r>
      <rPr>
        <sz val="10"/>
        <color indexed="8"/>
        <rFont val="Calibri"/>
        <family val="2"/>
      </rPr>
      <t xml:space="preserve">
Proportion of living wage gap closed
Higher female staff retention rates
Wage equality for women and men in the same position                                                                            High number of female senior and middle management                                                                                         Number of employees paid through a digital money transfer registered in their own name</t>
    </r>
  </si>
  <si>
    <t>Inclusive Consultation</t>
  </si>
  <si>
    <t>Whether the partner puts in place gender intentional/gender transformative consultative formats (conducts a gender needs assessment and applies it in their service delivery approach)</t>
  </si>
  <si>
    <t>Proportion of women reached</t>
  </si>
  <si>
    <r>
      <rPr>
        <b/>
        <sz val="10"/>
        <color indexed="8"/>
        <rFont val="Calibri"/>
        <family val="2"/>
      </rPr>
      <t>Gender Intentional</t>
    </r>
    <r>
      <rPr>
        <sz val="10"/>
        <color indexed="8"/>
        <rFont val="Calibri"/>
        <family val="2"/>
      </rPr>
      <t xml:space="preserve">
Number of women with access to services
Number of women with access to finance
Number of women  trained
Number of women with increased yields
Number of women with increased income                                                                                                   </t>
    </r>
    <r>
      <rPr>
        <b/>
        <sz val="10"/>
        <color indexed="8"/>
        <rFont val="Calibri"/>
        <family val="2"/>
      </rPr>
      <t>Gender Transformative</t>
    </r>
    <r>
      <rPr>
        <sz val="10"/>
        <color indexed="8"/>
        <rFont val="Calibri"/>
        <family val="2"/>
      </rPr>
      <t xml:space="preserve">                                                                                                                                                   Women’s access to and use of information, technology and sustainable services                                                                                                                               Number of women with access and control of income                                                                                                                                                                                                                                                                                                                                           </t>
    </r>
  </si>
  <si>
    <t>Inclusive Tailoring</t>
  </si>
  <si>
    <t>Whether the partner has put in place intentional/gender transformative approach that meets the needs and preference of women and men or the project is designed in a manner that meets the needs and preferences of men and women.</t>
  </si>
  <si>
    <t xml:space="preserve">Increased income for women                                            Increased number of women accessing (skills/inputs/finance/market linkages/GAP)       </t>
  </si>
  <si>
    <r>
      <rPr>
        <b/>
        <sz val="10"/>
        <color indexed="8"/>
        <rFont val="Calibri"/>
        <family val="2"/>
      </rPr>
      <t>Gender Intentional</t>
    </r>
    <r>
      <rPr>
        <sz val="10"/>
        <color indexed="8"/>
        <rFont val="Calibri"/>
        <family val="2"/>
      </rPr>
      <t xml:space="preserve">
Increased number of women reached with business development services                                                                                                                                                                                                                   Number of women linked to Savings and Credit Cooperative Organisations
Number of women collectives strengthened                                                                                                             </t>
    </r>
    <r>
      <rPr>
        <b/>
        <sz val="10"/>
        <color indexed="8"/>
        <rFont val="Calibri"/>
        <family val="2"/>
      </rPr>
      <t xml:space="preserve">Gender Transformative                                                                                                                                                       </t>
    </r>
    <r>
      <rPr>
        <sz val="10"/>
        <color indexed="8"/>
        <rFont val="Calibri"/>
        <family val="2"/>
      </rPr>
      <t xml:space="preserve">Increased number of women with access to mobile money                                                                                 Increased time productivity                                                                                                                                                 Increased number of business networks                                                                                                                                                                                                                       </t>
    </r>
    <r>
      <rPr>
        <b/>
        <sz val="10"/>
        <color indexed="8"/>
        <rFont val="Calibri"/>
        <family val="2"/>
      </rPr>
      <t xml:space="preserve">                             </t>
    </r>
  </si>
  <si>
    <t>Independence and control over resources</t>
  </si>
  <si>
    <t>Whether the partner has put in place a gender transfromative approach that enhances women’s access and control over productive resources</t>
  </si>
  <si>
    <t>Proportion of women in the SDM/project who have control of and benefit from productive asse</t>
  </si>
  <si>
    <r>
      <rPr>
        <b/>
        <sz val="10"/>
        <color indexed="8"/>
        <rFont val="Calibri"/>
        <family val="2"/>
      </rPr>
      <t>Gender Transformative</t>
    </r>
    <r>
      <rPr>
        <sz val="10"/>
        <color indexed="8"/>
        <rFont val="Calibri"/>
        <family val="2"/>
      </rPr>
      <t xml:space="preserve">
Number of women that own and control a greater proportion of productive assets
Number of women who use their own bank accounts to save money and make payments
Number of women who have access to credit
Number of women who have expanded access to information on health, nutrition and livelihood
Number of women who have more social capital and greater self-confidence</t>
    </r>
    <r>
      <rPr>
        <b/>
        <sz val="10"/>
        <color indexed="8"/>
        <rFont val="Calibri"/>
        <family val="2"/>
      </rPr>
      <t xml:space="preserve">   </t>
    </r>
    <r>
      <rPr>
        <sz val="10"/>
        <color indexed="8"/>
        <rFont val="Calibri"/>
        <family val="2"/>
      </rPr>
      <t xml:space="preserve">                                                                                                                                                              </t>
    </r>
  </si>
  <si>
    <t>Revision</t>
  </si>
  <si>
    <t>Date</t>
  </si>
  <si>
    <t>By</t>
  </si>
  <si>
    <t>Initial release</t>
  </si>
  <si>
    <t>Wendy Okolo</t>
  </si>
  <si>
    <t>Instructions: Added Case information
Added codes for later data upload</t>
  </si>
  <si>
    <t>Oscar Baruffa</t>
  </si>
  <si>
    <t>Added KPIs Tab</t>
  </si>
  <si>
    <t>Wendy Okolo and Shivani Moenesar</t>
  </si>
  <si>
    <t xml:space="preserve">Adjusted language to IDH wide </t>
  </si>
  <si>
    <t>Jenni Sawyer</t>
  </si>
  <si>
    <t>Archetype 1</t>
  </si>
  <si>
    <t>Individual &amp; SHFs</t>
  </si>
  <si>
    <t>STEP 1</t>
  </si>
  <si>
    <t>STEP 2</t>
  </si>
  <si>
    <t>STEP 3</t>
  </si>
  <si>
    <t>Answer: If yes:</t>
  </si>
  <si>
    <t>Answer: If unclear:</t>
  </si>
  <si>
    <t>Answer: If no:</t>
  </si>
  <si>
    <t>Guidance: If previous question in Step 1 is "Yes"?</t>
  </si>
  <si>
    <t>Guidance: If previous question in Step 1 is "No"?</t>
  </si>
  <si>
    <t>Answer: If previous question in Step 1 is "No"?</t>
  </si>
  <si>
    <t>If you can compare with an indicator, what will be the indicator:</t>
  </si>
  <si>
    <t>Back-end: Step 2 question that conditions if questions will be asked in Step 3</t>
  </si>
  <si>
    <t>1.0.0</t>
  </si>
  <si>
    <t>Gender strategy: Is gender equality a strategic goal for the partner, project or platform, which is communicated about (e.g., in strategic (project) documents, plans, targets, marketing approach etc)?</t>
  </si>
  <si>
    <t>Excellent! If the partner/project/platform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technical staff member to drive the gender strategy and serve as the strategic focal point in the partner or project
· Determine staff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 Allocate resources for developing a measurement and evaluation framework which integrates gender-related KPIs (e.g., proportion of women trained or accessing inputs) to ensure progress is measured and tracked.
· Establish reporting mechanisms to publicly track progress against gender-related KPIs
COMMUNICATING AND ADOPTING THE STRATEGY
· Communicate to the public and stakeholders about the attention the project/partner gives to gender equality. This is an important communication story!
· For partners,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t>
  </si>
  <si>
    <t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t>
  </si>
  <si>
    <t>1.1.0</t>
  </si>
  <si>
    <t>Gender strategy: Does the partner or project allocate resources (e.g., financial, human capital) towards executing its gender strategy?</t>
  </si>
  <si>
    <t>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or facilitating access to inputs for female customers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t>
  </si>
  <si>
    <t>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t>
  </si>
  <si>
    <t>Given that gender equality is a strategic goal the partner/project communicates about, the partner is ready to answer the question on this row.</t>
  </si>
  <si>
    <t>Given that gender equality is not a strategic goal that the partner/project communicates about, the partner is not yet ready to answer the question on the right. Please go back to Step 1 and share the high-level guidance provided on column H.</t>
  </si>
  <si>
    <t>3.2.1</t>
  </si>
  <si>
    <t>Inclusive workplace: What percent of staff are women?</t>
  </si>
  <si>
    <t>National labor force participation rate, female (% of female population ages 15+) (World Bank)</t>
  </si>
  <si>
    <t>Given that the partner or project collects and analyzes data disaggregated by sex on employees, the partner is ready to provide the indicator on the right.</t>
  </si>
  <si>
    <t>Given that the partner / project does not collect and analyze data disaggregated by sex on employees, the partner is not yet ready to provide the indicator on the right.</t>
  </si>
  <si>
    <t>2.0.0</t>
  </si>
  <si>
    <t>Data collection: Does the partner, project or platform collect data disaggregated by sex, e.g. for staff, farmers, affected communities etc?</t>
  </si>
  <si>
    <t>Excellent! If the partner or project being screened wants to further strengthen its sex-disaggregated data collection and analysis, here are a number of recommendations for consideration:
· Collect data on recruitment and retention among women and men to understand where there might be opportunities to better support employees, reduce turnover, and ultimately save recruiting costs (e.g., data on promotions, leadership breakdown, and training)
· Collect data on training/workshop attendance (number of men / women) to understand who is attending training. If women are not attending trainings, consult them to understand why not and what could be done to support their attendance.
· Collect data on the number of male and female customers, types of purchases made by each, and size of purchases to better understand consumption patterns and preferences that can help to better serve customers
· Collect data on staff members' ability to reach male and female customers (e.g., data on male and female workshop attendance) to identify those able to attract a diverse group and capture any lessons on why/how they are able to do this
· Conduct consultations with women in order to gather data to understand women's needs and priorities and use this to adjust and inform internal policies and strategies</t>
  </si>
  <si>
    <t>To begin collecting sex disaggregated data in the project or by the partner, you may consider the following:
· Collect gender-disaggregated data on employee recruitment, pay, promotion, skills training, and turnover
· Collect gender-disaggregated data on male and female customers
· Collect data to help understand the different roles, needs and priorities of men and women and use this to inform interventions</t>
  </si>
  <si>
    <t>1.2.0</t>
  </si>
  <si>
    <t>Gender strategy: Does the partner or project track gender-related KPIs as part of their gender equality strategy with clear actions, targets, and goals?</t>
  </si>
  <si>
    <t>Excellent! If the partner or project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t>
  </si>
  <si>
    <t>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t>
  </si>
  <si>
    <t>3.2.2</t>
  </si>
  <si>
    <t>Inclusive workplace: From the total of women employees, what percentage are in senior and middle management? (in partner organization)</t>
  </si>
  <si>
    <t>Female share of employment in senior and middle management (ILOSTAT - International Labour Organization)</t>
  </si>
  <si>
    <t>3.0.0</t>
  </si>
  <si>
    <t>Inclusive workplace: Does the partner, project or platform have in place and/or implement policies or practices to make the workplace inclusive for both women and men (e.g., equal payment policies; sexual harassment prevention and reporting mechanisms; training on gender-based violence; targets for number of women hired)?</t>
  </si>
  <si>
    <t>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t>
  </si>
  <si>
    <t>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t>
  </si>
  <si>
    <t>2.1.0</t>
  </si>
  <si>
    <t>Data collection: Does the partner / project collect and analyze data disaggregated by sex on employees?</t>
  </si>
  <si>
    <t>Excellent! In Step 3 of the tool, there will be a series of quantitative questions that will help you gather data related to this question.</t>
  </si>
  <si>
    <t>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t>
  </si>
  <si>
    <t>Given that the partner/project collects and analyzes sex-disaggregated data, they are ready to answer the question on this row.</t>
  </si>
  <si>
    <t>Given the partner/project does not collect sex-disaggregated data, they are not yet ready to answer the question on the right. Please go back to Step 1 and share the high-level guidance provided on column H.</t>
  </si>
  <si>
    <t>3.2.3</t>
  </si>
  <si>
    <t>Inclusive workplace: From all senior and middle managers, what percentage are women? (in partner organization)</t>
  </si>
  <si>
    <t>N/A</t>
  </si>
  <si>
    <t>4.0.0</t>
  </si>
  <si>
    <t xml:space="preserve">Inclusive consultation: Does the partner engage or consult with customers (end customers) when designing projects, products and/or services? If yes, does the partner speak to both men and women to learn about their different needs and preferences? </t>
  </si>
  <si>
    <t>Excellent! If the partner or project being screened wants to further strengthen the gender-intentionality of its consultations,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t>
  </si>
  <si>
    <t>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farm-level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t>
  </si>
  <si>
    <t>2.2.0</t>
  </si>
  <si>
    <t>Data collection: Does the partner or project collect and analyze data disaggregated by sex on customers?</t>
  </si>
  <si>
    <t xml:space="preserve">To begin collecting and analyzing data on customers, you may consider one or more of the following recommendations:
· Collect data on the number of male and female customers, types of purchases made by each, and size of purchases to better understand consumption patterns and preferences that can help to better serve customers. Use this to tailor products to male and female customers, helping ensure that women's needs are met (e.g smaller, less expensive packets).
· Collect data on project/partner staff's ability to reach male and female customers (e.g., data on male and female workshop attendance) to identify those able to attract a diverse group and capture and disseminate any lessons on why/how they are able to do this.
· Track metrics (e.g., income, yield, household responsibilities and care burden, time spent collecting fuel/water) of women and men separately to understand any gaps (e.g., skills, access to productive inputs, access to finance)
· Collect and analyze data about women and men (e.g., on household type, age, socio-economic status, crops grown, typical labour provided, access to and control over household resources (including labour), and willingness and opportunity to adopt new technologies), when making decisions about how to improve the design of services or products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t>
  </si>
  <si>
    <t>3.3.1</t>
  </si>
  <si>
    <t>Inclusive workplace: How much are women paid on average compared to men per equivalent time unit? (Please fill out IDH's Salary Matrix for living wage V.2 to understand how remuneration differs per gender within a job category)</t>
  </si>
  <si>
    <t>Wage equality between women and men for similar work (WEF - Global Gender Gap Report)</t>
  </si>
  <si>
    <t>5.0.0</t>
  </si>
  <si>
    <t xml:space="preserve">Inclusive tailoring: Does the partner or project adjust/tailor interventions and services based on men and women’s different needs, preferences and realities? Examples of different needs may include different specifications for products/services (e.g., different input package sizes), cash flow availability, literacy/skills constraints, social norms around mobility etc.  </t>
  </si>
  <si>
    <t>Excellent! If the partner or project being screened wants to strengthen tailoring of its interventions,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t>
  </si>
  <si>
    <t>To start tailoring project or parnter inerventions,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t>
  </si>
  <si>
    <t>3.1.0</t>
  </si>
  <si>
    <t xml:space="preserve">Inclusive workplace: Does the partner or project have procedures that allow victims of violence and/or harassment to report it without fear of being in danger or it affecting their jobs (e.g., trusted advisor - appointed members of staff survivors can confide in, emergency hotlines)? </t>
  </si>
  <si>
    <t>Excellent! If the partner or project being screened wants to  strengthen its procedures, you may suggest the regular review and update of disciplinary procedures, and the implementation of organization-wide training on violence or sexual harassment at the workplace</t>
  </si>
  <si>
    <t>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t>
  </si>
  <si>
    <t>Given the partner has policies and practices to make the workplace inclusive for both women and men, the partner is ready to answer the question on this row.</t>
  </si>
  <si>
    <t>Given the partner does not yet have policies and practices to make the workplace inclusive for both women and men, the partner is not yet ready to answer the question on the right. Please go back to Step 1 and share the high-level guidance provided on column H.</t>
  </si>
  <si>
    <t>5.2.1</t>
  </si>
  <si>
    <t>Inclusive tailoring: What proportion of women are in cooperative leadership roles, as a proportion of all roles? (customer)</t>
  </si>
  <si>
    <t>Given that the partner or project collects and analyzes data disaggregated by sex on customers, the partner is ready to provide the indicator on the right.</t>
  </si>
  <si>
    <t>Given that the partner / project does not collect and analyze data disaggregated by sex on customers, the partner is not yet ready to provide the indicator on the right.</t>
  </si>
  <si>
    <t>6.0.0</t>
  </si>
  <si>
    <t>Independence and control over resources: Does the partner or project integrate activities or services that enable women to have more independence and control over resources (e.g., control in household spending decisions; leadership positions in cooperatives; access to finance, loans and credit etc.) or move into roles in which they can gain more value (e.g., agro-dealership, agri-preneurs, women’s collectives etc.)?</t>
  </si>
  <si>
    <t>Excellent! If the partner or project being screened wants to strengthen their gender-transformational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t>
  </si>
  <si>
    <t>In order to strengthen the partner or projects gender-intentional/transformative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t>
  </si>
  <si>
    <t>3.2.0</t>
  </si>
  <si>
    <t>Inclusive workplace: Does the partner organization and/or project partner have a diverse staff, in which women are represented at all levels of the organization/company?</t>
  </si>
  <si>
    <t>Excellent! In Step 3 of the tool, there will be a series of quantitative questions that will help you gather data on related to this question.</t>
  </si>
  <si>
    <t>To help the IDH partner / project partners promote a diverse staff in which women are well repesented, you may consider suggesting they assess the current recruitment, retention, and advancement practices and diagnose where there might be challenges. For example: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t>
  </si>
  <si>
    <t>6.1.1</t>
  </si>
  <si>
    <t>Independence and control over resources: What is the average farm productivity of women customers versus men customers?</t>
  </si>
  <si>
    <t>Go to FAO (http://www.fao.org/faostat/en/#data/QC) to select the relevant crop.</t>
  </si>
  <si>
    <t>3.3.0</t>
  </si>
  <si>
    <t>Inclusive workplace: Does the partner pay a fair wage, including equal pay for equal work between women and men, and ensure women are represented at all levels of the organization/company?</t>
  </si>
  <si>
    <t>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t>
  </si>
  <si>
    <t>6.1.2</t>
  </si>
  <si>
    <t>Independence and control over resources: What is the yearly income from farming for women versus men?</t>
  </si>
  <si>
    <t>4.1.0</t>
  </si>
  <si>
    <t>Inclusive consultation: Does the partner provide consultative formats tailored to women?</t>
  </si>
  <si>
    <t>Excellent! In Step 3 of the tool, there will be a series of indicators to interpret related to other questions of Step 2.</t>
  </si>
  <si>
    <t>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t>
  </si>
  <si>
    <t>Given the partner consults female customers when designing products and services, they are ready to answer the question on this row.</t>
  </si>
  <si>
    <t>Given the partner does not consult female customers when designing products and services, they are not yet ready to answer the question on the right. Please go back to Step 1 and share the high-level guidance provided on column H.</t>
  </si>
  <si>
    <t>5.1.0</t>
  </si>
  <si>
    <t>Inclusive tailoring: Does the partner/project tailor its marketing and delivery of products / services to women and men based on how their needs and preferences may be different (e.g., digital vs. physical ‘location’, time and location of meeting, literacy levels)?</t>
  </si>
  <si>
    <t>To help ensure product marketing and delivery meets the needs and preferences of women, you may consider one or more of the following recommendations:
GENERAL
· Ensure meetings are held in spaces are safe and socially acceptable for both men and women (e.g., space to carry children and goods, adequate bathroom facilities) and at hours/times that are convenient to men and women 
· Facilitate child-care arrangements during the time of the meeting
· Explicitly market events to both men and women (e.g., by contacting women through existing networks, encouraging men to invite women)
· Ensure marketing materials are inclusive of men and women (e.g., photos of both men and women, field demonstrations, radio programs)
· Ensure trainings, relevant documents (e.g., contracts), and mobile technologies can be understood by customers with different levels of literacy (e.g., use audio and visual tools, simple language)
· Develop options for men and women who need to access products/services and info remotely (e.g., through field visits, mobile phones) to allow those needing more flexibility
INPUT PROVISION
· Hold shorter trainings on application of inputs, timed around men’s and women’s existing responsibilities (e.g., childcare) to allow those needing more flexibility
· Enable men and women to access inputs (including labour pools) and relevant information remotely (e.g., through field visits, mobile phones) to allow those needing more flexibility
FINANCIAL SERVICES
· Issue joint loans to spread risk between family members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t>
  </si>
  <si>
    <t>Given the partner/project tailors their services based on women's needs and preference, they are ready to answer the question on this row.</t>
  </si>
  <si>
    <t>Given the partner/project does not tailor their services based on women's needs and preference, they are not yet ready to answer the question on the right. Please go back to Step 1 and share the high-level guidance provided on column H.</t>
  </si>
  <si>
    <t>5.2.0</t>
  </si>
  <si>
    <t>Inclusive tailoring: Does the partner/project take into account literacy/skills constraints in the design/delivery of services/products?</t>
  </si>
  <si>
    <t>To help ensure products and services can be accessed by individuals of all literacy levels, you may consider one or more of the following recommendations:
· Design products and services to account for literacy constraints (e.g., readability, use of technical language), so that they can be understood and used by customers with different literacy levels (e.g., use audio and visual tools, simple, straightforward language)
· Offer formal training (technical and leadership) as part of service or product delivery in order to overcome gendered skill gaps</t>
  </si>
  <si>
    <t>5.3.0</t>
  </si>
  <si>
    <t xml:space="preserve">Inclusive tailoring: If customers must meet other requirements beyond a payment fee to access products or services (e.g., owning land titles, entering into contracts, putting forward collateral), does the partner/project analyse and adjust these requirements to ensure that they enable access by both men and women? </t>
  </si>
  <si>
    <t>To help ensure equal access to services and products for men and women, you may consider one or more of the following recommendations:
GENERAL
· Design contracts to address women’s and men’s potential literacy constraints (e.g., readability, use of technical language) to make it easier for customers to participate
· Assign contracts to individuals within households and/or joint contracts instead of only to household heads
· Consider allowing participants to work on land that they do not own
· Support women and men's access to driver's licenses / IDs if needed to participate or review/remove this requirement so women are not excluded
INPUT PROVISION
· Support women and men to access the equipment needed to participate by enabling assets rental, and/or group ownership. Linking access to equipment to women's groups and VSLAs will help remove their access barriers and ensure group accountability for the equipment
FINANCIAL SERVICES
· Explore innovative credit scoring mechanisms that do not require formal credit histories (e.g., psychometric data that forecasts borrowers’ likelihood of default) or ID requirements so that groups that have been previously excluded from banking have an opportunity to access financial services
· Where risk is a concern, bundle loans with encouraged savings programs to decrease risk of default (see above on women's groups and VSLAs)
· Support women and men in getting the necessary IDs for accessing financial services and/or rely on innovative/alternative IDs (e.g., co-sponsoring biometric ID registration with a bank partner), encouraging the financial insitution to remove/adjust their standard access criteria.
· Explore use of landless collateral or non-collateralized loans in cases where land ownership prevents some groups from participating</t>
  </si>
  <si>
    <t>5.4.0</t>
  </si>
  <si>
    <t>Inclusive tailoring: If the partner /project adapts interventions, services or products as a result of external shocks (e.g., COVID-19), do they take into account unique impacts of the pandemic on female workers/customers?</t>
  </si>
  <si>
    <t>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Consult female workers/customers regarding shifts in their needs, preferences, and realities as a result of external shocks and ensure this is reflected in the adaptations made
· Explore flexible product and service provisions, such as smaller quantities at lower price points or payment plans and investigate new market linkages to ensure customer income continuity</t>
  </si>
  <si>
    <t>5.5.0</t>
  </si>
  <si>
    <t>Inclusive tailoring: Do male and female customers demonstrate comparable benefits from products and services (e.g., productivity gains, income gains)?</t>
  </si>
  <si>
    <t>To help support equal income and productivity by gender, you may consider one or more of the following recommendations:
· Investigate factors of productivity (e.g., seeds, irrigation services) and market access to understand differences in income or productivity based on gender and ensure interventions/services are tailored to reflect the different needs of men and women.
· Identify actions to equalize access to drivers of productivity and income, and set targets for improvement as part of a gender strategy
· Apply the IDH Salary Matrix for living wage v2.0 to identify gaps between customers' current wages and IDH's established minimum living wages</t>
  </si>
  <si>
    <t>6.1.0</t>
  </si>
  <si>
    <t>Independence and control over resources: When the partner interacts directly with customers, do they ensure each customer has control over his or her resources regardless of sex (e.g., unique contracts or ID numbers, personal bank accounts)?</t>
  </si>
  <si>
    <t>Excellent! In Step 3 of the tool, there will be a series of quantitative questions that will help you gather data on related to this question. This should be complemented with qualitative data collection to understand shifting norms and power dynamics</t>
  </si>
  <si>
    <t>To help ensure customers have control over his or her resources, you may consider suggesting one or more of the following recommendations:
· Ensure women are able to benefit from income increases resulting from assets (e.g., by sending payments directly to women’s bank accounts)
· Assign contracts to individuals within households and/or joint contracts instead of only to household heads
· Sell inputs directly to both men and women customers, whether or not they are the household heads or not, and tailor timing and length of trainings on application of inputs to men’s and women’s existing responsibilities (e.g., childcare)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t>
  </si>
  <si>
    <t>Given that the partner /project integrates actitivies and/or services that allow women to have more independence and control over resources or move into roles in which they can gain more value, they are ready to answer the question on this row.</t>
  </si>
  <si>
    <t>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t>
  </si>
  <si>
    <t>6.2.0</t>
  </si>
  <si>
    <t>Independence and control over resources: Do women serve in high-value (e.g., leadership, agro-dealership) roles and positions?</t>
  </si>
  <si>
    <t>To help support women's positioning in high-value roles,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and that women are explicitly invited to participate / encouraged to apply.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t>
  </si>
  <si>
    <t>6.3.0</t>
  </si>
  <si>
    <t>Independence and control over resources: Does the partner or project combat gender norms and stereotypes? (e.g., restrictions on women's mobility, norms around women's private sector participation, household responsibilities, decision making, land ownership etc.)</t>
  </si>
  <si>
    <t xml:space="preserve">To help combat gender norms and stereotypes, you may consider suggesting one or more of the following recommendations:
· Enhance women's access to land and land ownership, for example by allowing participants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t>
  </si>
  <si>
    <t>Archetype 2</t>
  </si>
  <si>
    <t>Individual &amp; Environment</t>
  </si>
  <si>
    <t xml:space="preserve">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t>
  </si>
  <si>
    <t>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t>
  </si>
  <si>
    <t>Given that gender equality is a strategic goal that the partner/project communicates about, the partner is ready to answer the question on this row.</t>
  </si>
  <si>
    <t>Given that the partner collects and analyzes data disaggregated by sex on employees, the partner is ready to provide the indicator on the right.</t>
  </si>
  <si>
    <t>Given that the partner or project does not collect and analyze data disaggregated by sex on employees, the partner is not yet ready to provide the indicator on the right.</t>
  </si>
  <si>
    <t>Excellent! If the partner or project being screened wants to further strengthen its sex-disaggregated data collection and analysis, here are a number of recommendations for consideration:
· Collect data on training/workshop/consultation attendance (number of men / women) to understand who is attending training. If women are not attending trainings/workshops/consultations, consult them to understand why not and what could be done to support their attendance.
· Collect data on the number of men and women engaged in the project in order to ensure women's voices are represented and if not, troubleshoot and make adaptations to ensure they are reached. 
· Collect data on the activities men and women conduct and how they engage with the environment/landscape. Ensure that interventions meet the different needs of women as well as men.
· Collect data on staff members' ability to reach male and female customers (e.g., data on male and female workshop attendance) to identify those able to attract a diverse group and capture any lessons on why/how they are able to do this
· Collect data on recruitment and retention among women and men to understand where there might be opportunities to better support employees, reduce turnover, and ultimately save recruiting costs (e.g., data on promotions, leadership breakdown, and training)
· Conduct consultations with women in order to gather data to understand women's needs and priorities and use this to adjust and inform internal policies and strategies</t>
  </si>
  <si>
    <t>To begin collecting sex disaggregated data in the project or by the partner, you may consider the following:
· Collect gender-disaggregated data on employee recruitment, pay, promotion, skills training, and turnover
· Collect gender-disaggregated data on affected communities
· Collect data to help understand the different roles, needs and priorities of men and women and use this to inform interventions</t>
  </si>
  <si>
    <t>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 Establish reporting mechanisms to publicly track progress against gender-related KPIs
· Establish a monitoring and evaluation framework to track progress on gender-strategic KPIs, and strengthen staff capacity to utilize it</t>
  </si>
  <si>
    <t>Inclusive workplace: From the total of women employees, what percentage are in senior and middle management?</t>
  </si>
  <si>
    <t>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t>
  </si>
  <si>
    <t>Data collection: Does the partner or project collect and analyze data disaggregated by sex on employees?</t>
  </si>
  <si>
    <t>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in equal pay for equal work or rates of advancement
· Collect data on program representatives’ ability to reach male and female community members (e.g., data on male and female workshop attendance) to identify those able to attract a diverse group and capture any lessons on why/how they are able to do this</t>
  </si>
  <si>
    <t>Given the partner/project collects and analyzes sex-disaggregated data, they are ready to answer the question on this row.</t>
  </si>
  <si>
    <t>Inclusive workplace: From all senior and middle managers, what percentage are women?</t>
  </si>
  <si>
    <t>Inclusive consultation: Will/were communities that will be impacted by the intervention (be) consulted during the project design? Will/were women (be) included in the consultation and steps taken to ensure their voices are heard, to understand their different needs, preferences and realities?</t>
  </si>
  <si>
    <t xml:space="preserve">Excellent! If the partner or project being screened wants to further strengthen the gender-intentionality of its consultations,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t>
  </si>
  <si>
    <t xml:space="preserve">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t>
  </si>
  <si>
    <t>Data collection: Does the partner or project collect and analyze data disaggregated by sex on communities or individuals affected by the intervention?</t>
  </si>
  <si>
    <t xml:space="preserve">To begin collecting and analyzing data on community stakeholders, you may consider one or more of the following recommendations:
· Collect data on the different roles and activities of men and women, and the different needs from and use of the land. 
· Collect data on project/partner staff's ability to reach male and female community members (e.g., data on male and female workshop/meeting attendance) to identify those able to attract a diverse group and capture and disseminate any lessons on why/how they are able to do this.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t>
  </si>
  <si>
    <t>Inclusive tailoring: Does the partner or project adapt its interventions based on local women's needs, preferences, and realities? Examples of different realities may include access to resources and land ownership, differences in land use and resources from forests, higher rates of poverty, limited access to financial services, limited access to information around markets and climate change, greater vulnerability to climate changes, unpaid care and domestic work, social norms around mobility.</t>
  </si>
  <si>
    <t>Excellent! If the partner or project being screened wants to strengthen tailoring of its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t>
  </si>
  <si>
    <t>To start tailoring project or parnter inerventions,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t>
  </si>
  <si>
    <t xml:space="preserve">Inclusive workplace: Does the partner or project have procedures that allow victims of violence and harassment to report it without fear of being in danger or it affecting their jobs (e.g., trusted advisor - appointed members of staff survivors can confide in, emergency hotlines)? </t>
  </si>
  <si>
    <t>Excellent! If the partner or project being screened wants to strengthen its procedures, you may suggest the regular review and update of disciplinary procedures, and the implementation of organization-wide training on violence or sexual harassment at the workplace</t>
  </si>
  <si>
    <t>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in the community and in external settings.
· Put in place sensitization and training measures for all staff</t>
  </si>
  <si>
    <t>5.0.1</t>
  </si>
  <si>
    <t>Inclusive tailoring: What proportion of women have secure land tenure?</t>
  </si>
  <si>
    <t>SDG 5.a.1: Share of women among owners or rights-bearers of agricultural land, by type of tenure (FAO)</t>
  </si>
  <si>
    <t>Given that the partner collects and analyzes data disaggregated by sex on communities or individuals affected by the intervention, the partner is ready to provide the indicator on the right.</t>
  </si>
  <si>
    <t>Given that the partner or project does not collect and analyze data disaggregated by sex on communities or individuals affected by the intervention, the partner is not yet ready to provide the indicator on the right.</t>
  </si>
  <si>
    <t>Independence and control over resources: Does the partner or project integrate activities to ensure women have more independence and control over resources (e.g., control over income; greater decision-making control over household spending decisions; access to finance, loans and credit) or move into (community) leadership roles?</t>
  </si>
  <si>
    <t>Excellent! If the partner or project being screened wants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t>
  </si>
  <si>
    <t>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t>
  </si>
  <si>
    <t>Inclusive workplace: Does the partner organization and/or project partner have a diverse staff (which reflects the diversity of the community impacted by the intervention) and in which women are represented at all levels of the organization/company?</t>
  </si>
  <si>
    <t>To help the IDH partner / project partners promote am inclusive workplace, you may consider one or more of the following recommendations: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t>
  </si>
  <si>
    <t>Independence and control over resources: What proportion of women are in community leadership roles?</t>
  </si>
  <si>
    <t>Given that the partner or project collects and analyzes data disaggregated by sex on communities or individuals affected by the intervention, the partner is ready to provide the indicator on the right.</t>
  </si>
  <si>
    <t>Inclusive workplace: Does the partner / project partners pay a fair wage according to the IDH Salary Matrix for living wage v2.0, including equal pay for equal work between women and men, and ensure women are represented at all levels of the organization/company?</t>
  </si>
  <si>
    <t>Inclusive consultation: Does the partner or project provide consultative formats tailored to women? (e.g., flexible meeting times, accessible spaces)</t>
  </si>
  <si>
    <t>Given the partner consults female community members when designing interventions, they are ready to answer the question on this row.</t>
  </si>
  <si>
    <t>Given the partner does not consult female community members when designing interventions, they are not yet ready to answer the question on the right. Please go back to Step 1 and share the high-level guidance provided on column H.</t>
  </si>
  <si>
    <t>Inclusive tailoring: If the partner or project tailors interventions as a result of external shocks (e.g., COVID-19, climate disasters), do they take into account unique impacts of the shock on female community members?</t>
  </si>
  <si>
    <t>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regarding shifts in their needs, preferences, and realities as a result of external shocks and ensure this is reflected in the adaptations made
· Explore ways to provide flexibility for women impacted by the intervention, such as support building alternative livelihoods</t>
  </si>
  <si>
    <t>Given the partner/project tailors their intervention based on women's needs and preferences, they are ready to answer the question on this row.</t>
  </si>
  <si>
    <t>Given the partner/project does not tailor their intervention based on women's needs and preferences, they are not yet ready to answer the question on the right. Please go back to Step 1 and share the high-level guidance provided on column H.</t>
  </si>
  <si>
    <t>Independence and control over resources: Does the intervention promote women's leadership (e.g., at the community level)? If so, are women encouraged to and supported in assuming leadership positions and equally able to access leadership positions (e.g., not dependent on land ownership)?</t>
  </si>
  <si>
    <t>To help promote women's leadership as part of the intervention,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Provide resources, encouragement, and other support (e.g., business development services, leadership training etc.) to women interested in assuming higher-value and/or leadership roles to build their skills and agency.
· Explicitly invite women in the community to leadership positions and provide enabling support (e.g., around childcare, unpaid domestic work)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t>
  </si>
  <si>
    <t>Given that the partner /project intervention and activties enable women to have more independence and control over resources or move into leadership roles, they are ready to answer the question on this row.</t>
  </si>
  <si>
    <t>Given that the partner /project does not integrate actitvities that enable women to have more independence and control over resources or move into leadership roles, they are not yet ready to answer the question on the right. Please go back to Step 1 and share the high-level guidance provided on column H.</t>
  </si>
  <si>
    <t xml:space="preserve">To help combat gender norms and stereotypes, you may consider one or more of the following recommendations:
· Enhance women's access to land and land ownership, for example by supporting (women) community members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t>
  </si>
  <si>
    <t>Given that the partner /project intervention and actitivies enable women to have more independence and control over resources or move into leadership roles, they are ready to answer the question on this row.</t>
  </si>
  <si>
    <t>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t>
  </si>
  <si>
    <t>Archetype 4</t>
  </si>
  <si>
    <t>Individual &amp; Workers</t>
  </si>
  <si>
    <t xml:space="preserve">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t>
  </si>
  <si>
    <t>Given that gender equality is a strategic goal the partner / project communicates about, the partner is ready to answer the question on this row.</t>
  </si>
  <si>
    <t>Given that gender equality is not a strategic goal that the partner / project communicates about, the partner is not yet ready to answer the question on the right. Please go back to Step 1 and share the high-level guidance provided on column H.</t>
  </si>
  <si>
    <t>Given that the partner/project collects and analyzes data disaggregated by sex on employees, the partner is ready to provide the indicator on the right.</t>
  </si>
  <si>
    <t>Given that the partner/project does not collect and analyze data disaggregated by sex on employees, the partner is not yet ready to provide the indicator on the right.</t>
  </si>
  <si>
    <t>Data collection: Does the partner, project or platform collect data disaggregated by sex, e.g. for staff, customers etc?</t>
  </si>
  <si>
    <t>Excellent! If the partner or project being screened wants to further strengthen its sex-disaggregated data collection and analysis, here are a number of recommendations for consideration:
· Collect data on recruitment and retention among women and men to understand where there might be opportunities to better support employees, reduce turnover, and ultimately save recruiting costs (e.g., data on promotions, leadership breakdown, and training)
· Collect data on training/workshop attendance (number of men / women) to understand who is attending training. If women are not attending trainings, consult them to understand why not and what could be done to support their attendance.
· Collect data on women's pathways during recruitment, retention, and advancement (e.g., how many women enter the recruitment pipeline, how many are hired, how many are promoted over time and when)
· Conduct consultations with women in order to gather data to understand women's needs and priorities and use this to adjust and inform internal policies and strategies</t>
  </si>
  <si>
    <t>To begin collecting sex disaggregated data in the project or by the partner, you may consider the following:
· Collect gender-disaggregated data on employee recruitment, pay, promotion, skills training, and turnover
· Collect gender-disaggregated data on male and female workers and/or customers
· Collect data to help understand the different roles of men and women and use this to inform interventions</t>
  </si>
  <si>
    <t>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(based on the Theory of Change) to track progress on gender-strategic KPIs, and strengthen staff capacity to utilize it</t>
  </si>
  <si>
    <t>Given that gender equality is a strategic goal the partner or project communicates about, the partner is ready to answer the question on this row.</t>
  </si>
  <si>
    <t xml:space="preserve">Inclusive workplace: From the total of women employees, what percentage are in senior and middle management? </t>
  </si>
  <si>
    <t>Inclusive workplace: Does the partner, project or platform have, implement or work to put in place policies or practices to make the workplace inclusive for both women and men (e.g., equal payment policies; sexual harassment prevention and reporting mechanisms; training on gender-based violence; targets for number of women hired)?</t>
  </si>
  <si>
    <t>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
· Recruit and train both women and men to serve as leaders of workers committees etc</t>
  </si>
  <si>
    <t>Data collection: Does the partner or project collect and analyze sex-diaggregated data on employees?</t>
  </si>
  <si>
    <t>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 or rates of advancement / leadership opportunities</t>
  </si>
  <si>
    <t>Inclusive workplace: From the total of women employees, what percentage are in lower manager (e.g., production line leaders)?</t>
  </si>
  <si>
    <t>Inclusive consultation: Does the partner or project have policies or practices in place to empower and engage women in the workplace (e.g., mentorship or leadership programs, flexible hours, parental leave etc.) and ensure their voices are heard in decision making (e.g. through consultation processes)?</t>
  </si>
  <si>
    <t>Excellent! If the partner or project being screened wants to further strengthen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t>
  </si>
  <si>
    <t>To begin improving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t>
  </si>
  <si>
    <t xml:space="preserve">Inclusive workplace: Does the partner or project have procedures that allow victims of violence and/or harassment to report it without fear of being in danger or it affecting their jobs (e.g., trusted advisor - appointed members of staff survivors can confide in, emergency hotlines, anonymous two-way communication apps)? </t>
  </si>
  <si>
    <t>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t>
  </si>
  <si>
    <t>3.2.4</t>
  </si>
  <si>
    <t xml:space="preserve">Independence and control over resources: - Does the partner or project integrate activities that enable women to have more independence and control over resources (e.g., control in household spending decisions; leadership positions in cooperatives; access to finance, loans and credit etc.) or move into roles in which they can gain more value (e.g., collectives, cooperatives and associations, leadership roles, management positions, etc.)? </t>
  </si>
  <si>
    <t>Excellent! If the partner or project being screened wants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t>
  </si>
  <si>
    <t xml:space="preserve">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t>
  </si>
  <si>
    <t>Inclusive workplace: Are there specific targets in place to recruit or retain women and ensure women are represented at all levels of the organization/company?</t>
  </si>
  <si>
    <t>To help the IDH partner / project partners promote a staff that reflects the diversity of customers served, you may consider suggesting they assess the current recruitment, retention, and advancement practices and diagnose where there might be challenges. For example:
· Develop policies to support diversity and inclusion in the organization – across hiring, pay, training, promotion opportunities etc.
· Set targets for gender diversity in recruitment and establish mechanisms to track gender disaggregated data against them throughout the process
· When recruiting, reduce potential biases by providing trainings for recruiters on unconscious bias, anonymizing screening of resumes or experience, and by establishing gender-balanced interview panels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When working to retain employees, implement policies and benefits that make the workplace more inclusive for women, such as paid parental leave, flexible working (e.g., augmented hours, remote work, work from home), on-site childcare facilities, and on-site lactation accommodation
· When working to support women's career advancement, ensure to provide tailored mentoring, coaching, or training tailored to female staff
· When working to support women's career advancement, reduce potential biases by establishing HR Committees or Employee Resource Groups to track gendered outcomes in promotions or other forms of advancements and provide regular trainings on unconscious bias in performance review processes</t>
  </si>
  <si>
    <t>3.2.5</t>
  </si>
  <si>
    <t>Inclusive workplace: From all lower managers (e.g., production line leaders), what percentage are women?</t>
  </si>
  <si>
    <t>Inclusive workplace: Does the partner / project partners pay a fair wage, including equal pay for equal work between women and men?</t>
  </si>
  <si>
    <t>3.4.0</t>
  </si>
  <si>
    <t>Inclusive workplace: Does the partner take gender into account when responding to external shocks and crises (e.g., natural disasters, pandemics, etc.)?</t>
  </si>
  <si>
    <t>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Ensure female employees inform the design of company responses to crisis, including taking into account how gender norms and stereotypes, as well as gender inequalities may cause shocks to affect them differently (e.g., increase in unpaid care and domestic work)
· Develop additional support and communication mechanisms for female employees based on their needs and preferences
· Consider whether flexibility-supporting processes, such as the ability to work from home, limitations on travel, etc. are more or less feasible as a result of external shocks</t>
  </si>
  <si>
    <t>Inclusive consultation: Does the partner or project provide support programs for first-time workers/earners, who may face social or familial backlash? (e.g., conflict coaching, household decision making discussions)</t>
  </si>
  <si>
    <t xml:space="preserve">To provide support to female workers, you may consider one or more of the following recommendations:
- Provide orientation materials for the family specifically, to familiarize them with the day-to-day work and combat false notions and concerns around safety 
- Provide training to women employees on how to navigate difficult conversations at home due to changes in their financial dependency
- Facilitate guided conversations in which staff can mediate family concerns (e.g., around traveling)
- Alongside employment, provide regular behavior change communication around women's employment and income to shift family perspectives and social norms
- Empower women employees with trainings on money management (e.g., savings, loans) and consider supporting women to set up their own VSLAs/savings groups.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t>
  </si>
  <si>
    <t>Given that the partner/project has policies and procedures in place to empower women employees, they are ready to answer the question on this row.</t>
  </si>
  <si>
    <t>Given that the partner/project does not have policies and procedures in place to empower women employees, they are not yet ready to answer the question on the right. Please go back to Step 1 and share the high-level guidance provided on column H.</t>
  </si>
  <si>
    <t>4.2.0</t>
  </si>
  <si>
    <t>Inclusive consultation: Does the partner or project provide additional employee benefits tailored to women's lived realities? (e.g., safe and secure transport for night shifts, childcare, etc.)</t>
  </si>
  <si>
    <t>To provide tailored benefits to workers, you may consider one or more of the following recommendations:
- Ensure women workers feel safe and comfortable commuting to and from work, and, if they do not, provide alternative forms of transport, particularly for early morning or late night shifts, or adapt their shifts to fit their schedule and needs.
- Provide or subsidize childcare support at the firm level or regular, predictable hours which make planning for childcare easier
· Support women's self-help groups and women's collectives as a mechanism for greater autonomy, leadership, and decision-making power</t>
  </si>
  <si>
    <t>Independence and control over resources: Does the intervention promote women's leadership (e.g., in the workplace or at the community level)? If so, are women encouraged to and supported in assuming leadership positions and equally able to access leadership positions (e.g., not dependent on land ownership)?</t>
  </si>
  <si>
    <t>To help promote women's leadership, you may consider one or more of the following recommendations:
· Identify barriers to women's positioning in leadership roles, including gender norms and stereotypes around leadership, unpaid care and domestic work (through consultations including with women to identify their needs) and find opportunities to address them 
· Consider delivering messaging promoting the value of women's leadership as part of the intervention in order to combat gender stereotypes inhibiting women's leadership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 Ensure that information about new associations and leadership  opportunities are shared through communication channels used by both men and women and that women are explicitly invited to participate / encouraged to apply.
· Support women's self-help groups and women's collectives as a mechanism for greater autonomy, leadership, and decision-making power, also as a channel into formal decision making processes. Women's collectives / branches will allow them to discuss their needs and identify their needs/priorities before entering formal decision making spaces.</t>
  </si>
  <si>
    <t xml:space="preserve">To help combat gender norms and stereotypes, you may consider suggesting one or more of the following recommendations:
· Bring men into the conversation through guided conversations or behavior change communication around stereotypes and norms on women's roles
· Explicitly invite women to leadership positions related to the project (e.g., workers representative)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t>
  </si>
  <si>
    <t>Archetype 3</t>
  </si>
  <si>
    <t>Platform</t>
  </si>
  <si>
    <t>Gender strategy: Is gender equality a strategic goal for the platform, which is communicated about (e.g., in strategic documents, broader targets, marketing approach, memorandum of understanding (MOU), Letter of Agreement)?</t>
  </si>
  <si>
    <t>Excellent! If the 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focal point to drive the gender strategy.
· Determine member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As a platform, try to identify gender indicators for each level of the supply chain.
· Allocate resources for developing a measurement and evaluation framework which integrates gender-related KPIs to ensure progress is measured and tracked.
· Establish reporting mechanisms to publicly track progress against gender-related KPIs
COMMUNICATING AND ADOPTING THE STRATEGY
· Communicate to the public and stakeholders about the priority the platform gives to gender equality. This is an important communication story!
· Publish platform statements, polcies or position papers on gender equality
· For platform members,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t>
  </si>
  <si>
    <t xml:space="preserve">To begin adopting gender equality as a strategic goal within the platform and/or sector, you may consider conducting a gender analysis (see the IDH Gender Toolkit for an example) of the sector - or asking platform partners to do so within their supply chains/contexts - and using this to inform the design of project or partner interventions. In addition, as a platform, define how you can measure progress towards your strategic gender goals and set relevant targets (e.g. how many male and female constituents they aim to reach (if any) and/or how they want to support male and female staff), and create a plan that will help them achieve that target, recognizing that this may require a tailored approach for both men and women. If the platform partners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t>
  </si>
  <si>
    <t>Gender strategy: Does the platform allocate resources (e.g., financial, human capital) towards executing its gender strategy?</t>
  </si>
  <si>
    <t xml:space="preserve">Excellent! If the platform is interested in strengthening its allocation of resources, here are a number of recommendations:
· Clearly outline the activities underlying the gender strategy that will be budgeted, for example, capacity and skills enhancement of workers or facilitating access to inputs for female customers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t>
  </si>
  <si>
    <t>To help the platform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t>
  </si>
  <si>
    <t>Given that gender equality is a strategic goal the platform communicates about, they are ready to answer the question on this row.</t>
  </si>
  <si>
    <t>Given that gender equality is not a strategic goal that the platform communicates about, they are not yet ready to answer the question on the right. Please go back to Step 1 and share the high-level guidance provided on column H.</t>
  </si>
  <si>
    <t>Inclusive workplace: What percent of members  are women?</t>
  </si>
  <si>
    <t>Given that platform collects and analyzes data on the diversity of staff and/or leadership of members or platform management, they are ready to provide the indicator on the right.</t>
  </si>
  <si>
    <t>Given that platform does not collect and analyze data on the diversity of staff and/or leadership of members or platform management, they are not yet ready to provide the indicator on the right.</t>
  </si>
  <si>
    <t>Data collection: Does the platform collect data disaggregated by sex?</t>
  </si>
  <si>
    <r>
      <t>Excellent! If the platform being screened wants to further strengthen its sex-disaggregated data collection and analysis, here are a number of recommendations for consideration:
· Collect data on staff recruitment and retention among women and men (ideally across the full supply chain) to understand where there might be opportunities to make improvements.</t>
    </r>
    <r>
      <rPr>
        <sz val="13"/>
        <color rgb="FFFF0000"/>
        <rFont val="Calibri"/>
        <family val="2"/>
        <scheme val="minor"/>
      </rPr>
      <t xml:space="preserve">
</t>
    </r>
    <r>
      <rPr>
        <sz val="13"/>
        <rFont val="Calibri"/>
        <family val="2"/>
        <scheme val="minor"/>
      </rPr>
      <t>· When metrics and KPIs are being gathered by platform partners for discussion and use at the platform level, ensure that data is disaggregated, that women are included in the data collection and metrics are used which are relevant for understanding women's needs and priorities.</t>
    </r>
  </si>
  <si>
    <t>To begin collecting sex disaggregated data in the platform or by the partners, you may consider the following:
· Collect sex-disaggregated data on member's recruitment, pay, promotion, and turnover
· Collect sex-disaggregated data on male and female constituents
· Collect data to help understand the different roles of men and women and use this to inform interventions, discussions and/or priority setting within the platform.</t>
  </si>
  <si>
    <t>Gender strategy: Does the platform track gender-related KPIs as part of its gender equality strategy with clear actions, targets, and goals?</t>
  </si>
  <si>
    <t>Excellent! If the platform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t>
  </si>
  <si>
    <t>To help the platform begin tracking progress on their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t>
  </si>
  <si>
    <t>Inclusive workplace: From the total of women members, what percentage are in senior and middle management? (in platform)</t>
  </si>
  <si>
    <t xml:space="preserve">Inclusive workplace: Does the platform implement policies or practices to actively include women in the management of platform (e.g., targets to ensure gender diversity, anti-harassment policies, etc.) or have any requirements regarding gender diversity for the platform members? </t>
  </si>
  <si>
    <t>Excellent! If the platform being screened wants to further strengthen its workplace inclusivity (both within the platform as well as for partners themselves), here are a number of recommendations for consideration:
· Ensure both women and men are represented within the platform. For example, make efforts to recruit and train both women and men to staff the platform, and/or adopt quotas to ensure that women are well represented within the platform
· Develop and protect safe reporting procedures for victims of violence and/or harassment (e.g., trusted advisor - appointed members of staff survivors can confide in, emergency hotlines) for both employees and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staff, make clear that both women and men have an equal opportunity to apply and be considered (e.g., explicitly stating this in recruitment materials or conversations)
· Assess the gap between current wages and a living wage, using the IDH Salary Matrix for living wage v2.0
· Conduct a pay and promotion review/audit to investigate whether gender affects promotions; determine where men and women are doing 'equal work' and compare compensation in these areas using pay data; and investigate the causes of pay and promotion differentials
· Ensure all these measures are adopted not just in member companies but also in the companies across the supply chain. Adopt a code of conduct as a platform to which all engaged partners are expected to comply.</t>
  </si>
  <si>
    <t>To begin putting in place and/or implementing policies or practices to make the platform and/or partners' workplaces more inclusive, you may consider:
· Ensure both women and men are represented within the platform. For example, make efforts to recruit and train both women and men to staff the platform, and/or adopt quotas to ensure that women are well represented within the platform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
· Ensure all these measures are adopted not just in member companies but also in the companies across the supply chain. Adopt a code of conduct as a platform to which all engaged partners are expected to comply.</t>
  </si>
  <si>
    <t>Data collection: Does the platform collect and analyze data on the diversity of staff and/or leadership of members or platform management?</t>
  </si>
  <si>
    <t>To help the platform better collect and analyze gender-disaggregated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t>
  </si>
  <si>
    <t>Given that the platform collects and analyzes sex-disaggregated data, they are ready to answer the question on this row.</t>
  </si>
  <si>
    <t>Given that the platform does not collect sex-disaggregated data, they are not yet ready to answer the question on the right. Please go back to Step 1 and share the high-level guidance provided on column H.</t>
  </si>
  <si>
    <t>Inclusive workplace: From all senior and middle managers, what percentage are women? (in platform)</t>
  </si>
  <si>
    <t>Inclusive consultation: Does the platform speak to or consult with women when developing its goals/compacts/policies? If yes, does the platform speak to both men and women affected by the initiative to learn about their different needs and preferences?</t>
  </si>
  <si>
    <t>Excellent! If the platform you are screening is interested in strengthening gender considerations around its constituent consultations, you may suggest adopting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t>
  </si>
  <si>
    <t>To help the platform strengthen gender considerations around its constituent consultations, you may consider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t>
  </si>
  <si>
    <t>Data collection: Does the platform collect and analyze sex disaggregated data on communities or individuals affected by the intervention?</t>
  </si>
  <si>
    <t xml:space="preserve">To help the platform better collect and analyze on community stakeholders and constituents, you may consider one or more of the following recommendations:
· Collect data on the different roles and activities of men and women, and the different needs from and use of the land / roles in the supply chain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t>
  </si>
  <si>
    <t>Inclusive workplace: If platform members are compensated, how much are women paid on average compared to men per equivalent time unit?(Please fill out IDH's Salary Matrix V.2 to understand how remuneration differs per gender within a job category)</t>
  </si>
  <si>
    <t>Inclusive tailoring: Are the platform initiatives/policies/compacts/outcomes tailored based on how they may impact women and men differently?</t>
  </si>
  <si>
    <t>Excellent! If the platform being screened wants to tailor its outcomes based on women's realities, here are a number of recommendations for platform partners to consider: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t>
  </si>
  <si>
    <t>To start tailoting platform outcomes to address women's realities, here are a number of recommendations for consideration: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t>
  </si>
  <si>
    <t>Inclusive workplace: Does the platform and/or platform partners have policies and procedures that combat sexual harassment and violence, including those which allow victims to report without fear of retribution (e.g., trusted advisors)?</t>
  </si>
  <si>
    <t>Excellent! If the platform is interested in strengthening its procedures, you may suggest the regular review and update of disciplinary procedures and to regularly conduct platform-wide training on violence or sexual harassment.</t>
  </si>
  <si>
    <t>To help the platform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and other players in the value chain.
· Encourage platform members to make it a contracting requirement within their supply chain for companies to have effective safeguarding measures in place. Communicate about it as a priority.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t>
  </si>
  <si>
    <t>Given that the platform has policies and practices to actively include women in management and membership, they are ready to answer the question on this row.</t>
  </si>
  <si>
    <t>Given that the platform has policies and practices to actively include women in management and membership, the platform is not yet ready to answer the question on the right. Please go back to Step 1 and share the high-level guidance provided on column H.</t>
  </si>
  <si>
    <t>4.1.1</t>
  </si>
  <si>
    <t>Inclusive consultation: If community consultations are conducted, what percent of participants in  consultations are women?</t>
  </si>
  <si>
    <t>Given that platform collects and analyzes data on communities or individuals affected by the intervention, they are ready to provide the indicator on the right.</t>
  </si>
  <si>
    <t>Given that platform does not collect and analyze data on communities or individuals affected by the intervention, they are not yet ready to provide the indicator on the right.</t>
  </si>
  <si>
    <t>Independence and control over resources: Does the platform include provisions to enable women to have more independence and control over resources (e.g., control in household spending decisions; leadership positions in cooperatives) or move into leadership roles?</t>
  </si>
  <si>
    <t>Excellent! 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t>
  </si>
  <si>
    <t>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t>
  </si>
  <si>
    <t>Inclusive workplace: For the management team (e.g., Board Members) of the platform, is there equal pay for equal work between women and men?</t>
  </si>
  <si>
    <t>To help the platform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leadership roles and find opportunities to address them, for example by establishing quotas for women's representation in the board.</t>
  </si>
  <si>
    <t>5.1.1</t>
  </si>
  <si>
    <t>Inclusive tailoring: If relevant for platform's policies/compacts/outcomes, what proportion of women have secure land tenure?</t>
  </si>
  <si>
    <t>Given that platform collects and analyzes sex-disaggregated data on communities or individuals affected by the intervention, they are ready to provide the indicator on the right.</t>
  </si>
  <si>
    <t>Given that platform does not collect and analyze sex-disaggregated data on communities or individuals affected by the intervention, they are not yet ready to provide the indicator on the right.</t>
  </si>
  <si>
    <t>Inclusive workplace: Do the business operations of the platform take into account women's lived realities (e.g., unpaid care and domestic work, potential mobility constraints)?</t>
  </si>
  <si>
    <t>To help the platform ensure participation is equally accessible by men and women, you may consider suggesting one or more of the following recommendations:
· Ensure meetings are held in spaces are safe and socially acceptable for both men and women (e.g., space to carry children and goods, adequate bathroom facilities) and at hours/times that are convenient to men and women (e.g., women may prefer travelling after they took care of house chores)
· Facilitate child-care arrangements during the time of the meeting 
· Embedding increased flexibility around participation, such as ability to join formats remotely</t>
  </si>
  <si>
    <t>Independence and control over resources: If community consultations are conducted, what proportion of women are in community leadership roles?</t>
  </si>
  <si>
    <t>Inclusive consultation: Are consultations formats for platform goals/compacts/policies tailored to and inclusive of women?</t>
  </si>
  <si>
    <t>To help the platform improve consultations with women on policy/compact/outcome development,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potentially marginalized voices will be empowered to speak first and freely, such as gendered breakout groups or single-gender consultations</t>
  </si>
  <si>
    <t>Given that the platform consults female community members when designing platform goals/compacts/policies, they are ready to answer the question on this row.</t>
  </si>
  <si>
    <t>Given that the platform does not consult female community members when designing platform goals/compacts/policies, they are not yet ready to answer the question on the right. Please go back to Step 1 and share the high-level guidance provided on column H.</t>
  </si>
  <si>
    <t>Inclusive tailoring: Are platforms/compacts/initiatives designed with consideration of gender inequalities in access to resources (e.g., programs that target land owners)?</t>
  </si>
  <si>
    <t>To help the platform ensure policies/goals/compacts take into account gender inequalities in access to resources, you may consider suggesting one or more of the following recommendations:
ACCESS TO LAND
· Ensure that policies which include engagement with the community do not target landowners specifically, but instead producers
· Embed policies which provide pathways for women's land tenure
· Ensure policies take into account inequalities and differences in reliance on natural resources, and mitigate consequences of restricting access by providing pathways for alternative livelihoods, including for women
ACCESS TO FINANCE
· Issue joint loans to spread risk between family members
· Assign contracts to individuals within households and/or joint contracts instead of only to household heads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 Promote equal access to finance, for example through innovative credit scoring mechanisms that do not require formal credit histories (e.g., psychometric data that forecasts borrowers’ likelihood of default), bundled loans with savings programs to decrease risk of default, or use of landless collateral or non-collateralized loans.
· Work with financial institutions to remove formal barriers to women’s access to credit e.g. IDs, land titles etc. Use innovative/alternative criteria and guarantees to increase women’s access to finance.
ACCESS TO CLIMATE EDUCATION AND TECHNOLOGIES
· Ensure policies take into account different needs and vulnerabilities of men and women in relation to climate change / climate resilience.
· As part of platform goals, facilitate community training on sustainable practices and technologies and ensure they are accessible by women. This may require explicitly inviting women (e.g. instead of household heads) and ensuring the meetings are held at a time when women can join.
· As part of platform goals, facilitate access to finance for climate-smart technologies for community members, taking into account women's unique needs (e.g., due to lack of collateral)
· Embed policies/compacts/goals which promote equal access to climate-smart technologies through additional targeting of technologies for women, training, and flexible finance</t>
  </si>
  <si>
    <t>Given that the platform tailors its outcomes/policies/goals/compacts based on women's needs and preference, they are ready to answer the question on this row.</t>
  </si>
  <si>
    <t>Given that the platform does not tailor their outcomes/policies/goals/compacts based on women's needs and preference, they are not yet ready to answer the question on the right. Please go back to Step 1 and share the high-level guidance provided on column H.</t>
  </si>
  <si>
    <t>Inclusive tailoring: Are platforms/compacts/initiatives communicated through channels accessible by men and women, as well as for a range of literacy levels?</t>
  </si>
  <si>
    <t>To help the platform ensure engagement by individuals of all literacy levels, you may consider suggesting one or more of the following recommendations:
· Design external communications that account for literacy constraints (e.g., readability, use of technical language), so that they can be understood and used by stakeholders with different literacy levels (e.g., use audio and visual tools, simple, straightforward language)
· Ensure that information about the platform and actions are shared through communication channels used by both men and women</t>
  </si>
  <si>
    <t>Inclusive tailoring: In response to external shocks (e.g., COVID-19), does the platform take into account unique impacts of these shocks on female community members, and tailor the response accordingly?</t>
  </si>
  <si>
    <t>To help the platform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constituents regarding shifts in their needs, preferences, and realities as a result of external shocks and ensure this is reflected in the adaptations made
· Embedding greater flexibility in community engagement and support (if applicable)</t>
  </si>
  <si>
    <t>Independence and control over resources: Does the platform promote women's leadership (e.g., at the community level)? If so, are women encouraged to and supported in assuming leadership positions and equally able to access leadership positions (e.g., platform's chair or co-chair)?</t>
  </si>
  <si>
    <t>To help the platform promote women's leadership as part of the intervention, you may consider one or more of the following recommendations:
· Identify barriers to women's leadership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Explicitly invite women in the community to leadership positions and provide enabling support (e.g., around childcare, unpaid domestic work)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
· Provide resources, encouragement, and other support (e.g., business development services, leadership training etc.) to women interested in assuming higher-value and/or leadership roles to build their skills and agency.</t>
  </si>
  <si>
    <t>Given that the platform includes provisions which enable women to have more independence and control over resources or move into leadership roles, they are ready to answer the question on this row.</t>
  </si>
  <si>
    <t>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t>
  </si>
  <si>
    <t>Independence and control over resources: Does the platform/compact/initiative combat gender norms and stereotypes? (e.g., restrictions on women's mobility, norms around women's private sector participation, etc.)</t>
  </si>
  <si>
    <t xml:space="preserve">To help the platform combat gender norms and stereotypes, you may consider one or more of the following recommendations:
· Embed policies/compacts/goals which enhance women's access to land and land ownership, for example by allowing participants to work on land that they do not own, or developing pathways for formal land ownership
· Embed policies/compacts/goals which support women and men to access to driver's licenses / IDs, so that they can access resources and assets historically restricted from, or work to remove these crtieria so that women aren't excluded.
· Bring men into the conversation through guided conversations or behavior change communication around stereotypes and norms on women's roles
· Explicitly invite women in the community to leadership positions related to the platform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t>
  </si>
  <si>
    <t>Consolidated questionnaire</t>
  </si>
  <si>
    <t>Step #</t>
  </si>
  <si>
    <t>Index</t>
  </si>
  <si>
    <t>Archetype</t>
  </si>
  <si>
    <t>If unclear:</t>
  </si>
  <si>
    <t>If no:</t>
  </si>
  <si>
    <t>If previous question in Step 1 is "Yes"?</t>
  </si>
  <si>
    <t>If previous question in Step 1 is "No"?</t>
  </si>
  <si>
    <t>Step 1</t>
  </si>
  <si>
    <t>xx</t>
  </si>
  <si>
    <t>Step 2</t>
  </si>
  <si>
    <t>Step 3</t>
  </si>
  <si>
    <t>X</t>
  </si>
  <si>
    <t>xxx</t>
  </si>
  <si>
    <t>EXTRA</t>
  </si>
  <si>
    <t>Back to Dashboard</t>
  </si>
  <si>
    <t>Calculations</t>
  </si>
  <si>
    <t>Project archetype</t>
  </si>
  <si>
    <t>Answer chosen by tool user</t>
  </si>
  <si>
    <t>Project archetype calculation</t>
  </si>
  <si>
    <t>Conversion from question to project archetype</t>
  </si>
  <si>
    <t>Possible combinations</t>
  </si>
  <si>
    <t>Archetype #</t>
  </si>
  <si>
    <t>#2: Individual + Environment</t>
  </si>
  <si>
    <t>#3: Individual + Workers</t>
  </si>
  <si>
    <t>#4: Platform + Smallholder Farmers and/or Environment and/or Workers</t>
  </si>
  <si>
    <t>Step 1 Output</t>
  </si>
  <si>
    <t>Assessments definition</t>
  </si>
  <si>
    <t>Placements</t>
  </si>
  <si>
    <t>Definitions</t>
  </si>
  <si>
    <t>Gender unintentional</t>
  </si>
  <si>
    <t>The potential IDH partner or platform does not take steps to understand or address the different needs and constraints of women and men in its internal processes, strategy, or service design (when applicable)</t>
  </si>
  <si>
    <t>Gender intentional</t>
  </si>
  <si>
    <t>The potential IDH partner or platform has taken steps to at least understand the different needs and constraints of women and men in its internal process, strategy, or service design (when applicable), with the goal of ensuring both women and men have access to resources</t>
  </si>
  <si>
    <t>Gender transformative</t>
  </si>
  <si>
    <t>The potential IDH partner or platform takes a data-driven approach to understand the different needs and constraints of women and men, and when applicable, tailoring services to ensure either that men and women have access to resources, control over the benefits of those resources or are working in an inclusive workplace</t>
  </si>
  <si>
    <t>If all questions have not been answered:</t>
  </si>
  <si>
    <t>There are remaining questions  you still need to answer</t>
  </si>
  <si>
    <t>Scoring</t>
  </si>
  <si>
    <t>How many service design criteria were met?</t>
  </si>
  <si>
    <t>How many internal process criteria were met?</t>
  </si>
  <si>
    <t>Output:</t>
  </si>
  <si>
    <t>Step 2 Output</t>
  </si>
  <si>
    <t>Project archetypes: Indi&amp;SHF, Indi&amp;Env, Platform</t>
  </si>
  <si>
    <t>Heatmap Calculations</t>
  </si>
  <si>
    <t>#</t>
  </si>
  <si>
    <t>Categories</t>
  </si>
  <si>
    <t>Sum of scoring</t>
  </si>
  <si>
    <t># of questions</t>
  </si>
  <si>
    <t>Scoring / questions</t>
  </si>
  <si>
    <t>Rank (0-100)</t>
  </si>
  <si>
    <t>Placement</t>
  </si>
  <si>
    <t>Recommendation</t>
  </si>
  <si>
    <t>Gender strategy</t>
  </si>
  <si>
    <t>Inclusive workplace</t>
  </si>
  <si>
    <t>Inclusive consultation</t>
  </si>
  <si>
    <t>Inclusive tailoring</t>
  </si>
  <si>
    <t>Lower range (=&gt;)</t>
  </si>
  <si>
    <t>Max range (&lt;)</t>
  </si>
  <si>
    <t>Text based on placement</t>
  </si>
  <si>
    <t>Lower</t>
  </si>
  <si>
    <t>Relative to other areas, based on answers of Step 1 and Step 2, it seems the IDH partner(s) is not doing as well on</t>
  </si>
  <si>
    <t>Middle</t>
  </si>
  <si>
    <t>Relative to other areas, based on answers of Step 1 and Step 2, it seems the IDH partner(s) has some room for improvement on</t>
  </si>
  <si>
    <t>Upper</t>
  </si>
  <si>
    <t>Relative to other areas, based on answers of Step 1 and Step 2, it seems the IDH partner(s) is doing better on</t>
  </si>
  <si>
    <t>All areas seem to be doing relatively the same</t>
  </si>
  <si>
    <t>Step 2 Heatmap calculation</t>
  </si>
  <si>
    <t>Project implementer</t>
  </si>
  <si>
    <t>Ultimate person or area served</t>
  </si>
  <si>
    <t xml:space="preserve">Project acrhetype </t>
  </si>
  <si>
    <t>Archetypes</t>
  </si>
  <si>
    <t>Yes/No</t>
  </si>
  <si>
    <t>Individual</t>
  </si>
  <si>
    <t>Smallholder farmers</t>
  </si>
  <si>
    <t>Environment</t>
  </si>
  <si>
    <t>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</si>
</sst>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F800]dddd\,\ mmmm\ dd\,\ yyyy"/>
  </numFmts>
  <fonts count="5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name val="Arial"/>
      <family val="2"/>
    </font>
    <font>
      <sz val="12"/>
      <color theme="1"/>
      <name val="Calibri"/>
      <family val="2"/>
      <scheme val="minor"/>
    </font>
    <font>
      <b/>
      <sz val="13"/>
      <color theme="0"/>
      <name val="Calibri"/>
      <family val="2"/>
      <scheme val="minor"/>
    </font>
    <font>
      <sz val="13"/>
      <color theme="1"/>
      <name val="Calibri"/>
      <family val="2"/>
      <scheme val="minor"/>
    </font>
    <font>
      <b/>
      <sz val="13"/>
      <name val="Calibri"/>
      <family val="2"/>
      <scheme val="minor"/>
    </font>
    <font>
      <b/>
      <sz val="13"/>
      <color theme="1"/>
      <name val="Calibri"/>
      <family val="2"/>
      <scheme val="minor"/>
    </font>
    <font>
      <sz val="8"/>
      <name val="Calibri"/>
      <family val="2"/>
      <scheme val="minor"/>
    </font>
    <font>
      <b/>
      <sz val="11"/>
      <color theme="1"/>
      <name val="Calibri"/>
      <family val="2"/>
      <scheme val="minor"/>
    </font>
    <font>
      <sz val="13"/>
      <name val="Calibri"/>
      <family val="2"/>
      <scheme val="minor"/>
    </font>
    <font>
      <b/>
      <sz val="13"/>
      <color rgb="FFFF0000"/>
      <name val="Calibri"/>
      <family val="2"/>
      <scheme val="minor"/>
    </font>
    <font>
      <sz val="16"/>
      <color theme="1"/>
      <name val="Calibri"/>
      <family val="2"/>
      <scheme val="minor"/>
    </font>
    <font>
      <u/>
      <sz val="16"/>
      <color theme="10"/>
      <name val="Calibri"/>
      <family val="2"/>
      <scheme val="minor"/>
    </font>
    <font>
      <b/>
      <sz val="16"/>
      <color theme="0"/>
      <name val="Calibri"/>
      <family val="2"/>
      <scheme val="minor"/>
    </font>
    <font>
      <sz val="16"/>
      <color theme="0"/>
      <name val="Calibri"/>
      <family val="2"/>
      <scheme val="minor"/>
    </font>
    <font>
      <i/>
      <sz val="16"/>
      <color theme="1"/>
      <name val="Calibri"/>
      <family val="2"/>
      <scheme val="minor"/>
    </font>
    <font>
      <b/>
      <sz val="16"/>
      <color theme="1"/>
      <name val="Calibri"/>
      <family val="2"/>
      <scheme val="minor"/>
    </font>
    <font>
      <b/>
      <sz val="16"/>
      <color rgb="FFFF0000"/>
      <name val="Calibri"/>
      <family val="2"/>
      <scheme val="minor"/>
    </font>
    <font>
      <b/>
      <u/>
      <sz val="16"/>
      <color theme="1"/>
      <name val="Calibri"/>
      <family val="2"/>
      <scheme val="minor"/>
    </font>
    <font>
      <sz val="16"/>
      <color theme="4" tint="0.39997558519241921"/>
      <name val="Calibri"/>
      <family val="2"/>
      <scheme val="minor"/>
    </font>
    <font>
      <sz val="16"/>
      <name val="Calibri"/>
      <family val="2"/>
      <scheme val="minor"/>
    </font>
    <font>
      <b/>
      <sz val="16"/>
      <name val="Calibri"/>
      <family val="2"/>
      <scheme val="minor"/>
    </font>
    <font>
      <sz val="16"/>
      <color theme="0" tint="-0.499984740745262"/>
      <name val="Calibri"/>
      <family val="2"/>
      <scheme val="minor"/>
    </font>
    <font>
      <b/>
      <u/>
      <sz val="12"/>
      <color theme="1"/>
      <name val="Calibri"/>
      <family val="2"/>
      <scheme val="minor"/>
    </font>
    <font>
      <u/>
      <sz val="12"/>
      <color theme="10"/>
      <name val="Calibri"/>
      <family val="2"/>
      <scheme val="minor"/>
    </font>
    <font>
      <b/>
      <sz val="16"/>
      <color rgb="FF00B050"/>
      <name val="Calibri"/>
      <family val="2"/>
      <scheme val="minor"/>
    </font>
    <font>
      <sz val="11"/>
      <name val="Calibri"/>
      <family val="2"/>
      <scheme val="minor"/>
    </font>
    <font>
      <b/>
      <sz val="15"/>
      <color theme="1"/>
      <name val="Calibri"/>
      <family val="2"/>
      <scheme val="minor"/>
    </font>
    <font>
      <b/>
      <sz val="15"/>
      <name val="Calibri"/>
      <family val="2"/>
      <scheme val="minor"/>
    </font>
    <font>
      <sz val="15"/>
      <color theme="1"/>
      <name val="Calibri"/>
      <family val="2"/>
      <scheme val="minor"/>
    </font>
    <font>
      <b/>
      <u/>
      <sz val="11"/>
      <color theme="1"/>
      <name val="Calibri"/>
      <family val="2"/>
      <scheme val="minor"/>
    </font>
    <font>
      <sz val="13"/>
      <name val="Calibri"/>
      <family val="2"/>
    </font>
    <font>
      <b/>
      <sz val="25"/>
      <color theme="1"/>
      <name val="Calibri"/>
      <family val="2"/>
      <scheme val="minor"/>
    </font>
    <font>
      <sz val="15"/>
      <color theme="0"/>
      <name val="Calibri"/>
      <family val="2"/>
      <scheme val="minor"/>
    </font>
    <font>
      <sz val="17"/>
      <color theme="1"/>
      <name val="Calibri"/>
      <family val="2"/>
      <scheme val="minor"/>
    </font>
    <font>
      <u/>
      <sz val="17"/>
      <color theme="10"/>
      <name val="Calibri"/>
      <family val="2"/>
      <scheme val="minor"/>
    </font>
    <font>
      <b/>
      <u/>
      <sz val="17"/>
      <color theme="1"/>
      <name val="Calibri"/>
      <family val="2"/>
      <scheme val="minor"/>
    </font>
    <font>
      <b/>
      <sz val="17"/>
      <color theme="0"/>
      <name val="Calibri"/>
      <family val="2"/>
      <scheme val="minor"/>
    </font>
    <font>
      <i/>
      <sz val="17"/>
      <color theme="1"/>
      <name val="Calibri"/>
      <family val="2"/>
      <scheme val="minor"/>
    </font>
    <font>
      <b/>
      <sz val="17"/>
      <color theme="1"/>
      <name val="Calibri"/>
      <family val="2"/>
      <scheme val="minor"/>
    </font>
    <font>
      <b/>
      <sz val="17"/>
      <name val="Calibri"/>
      <family val="2"/>
      <scheme val="minor"/>
    </font>
    <font>
      <sz val="20"/>
      <color theme="1"/>
      <name val="Calibri"/>
      <family val="2"/>
      <scheme val="minor"/>
    </font>
    <font>
      <b/>
      <sz val="12"/>
      <color theme="1"/>
      <name val="Calibri"/>
      <family val="2"/>
      <scheme val="minor"/>
    </font>
    <font>
      <sz val="10"/>
      <color indexed="8"/>
      <name val="Calibri"/>
      <family val="2"/>
    </font>
    <font>
      <b/>
      <sz val="10"/>
      <color indexed="8"/>
      <name val="Calibri"/>
      <family val="2"/>
    </font>
    <font>
      <sz val="11"/>
      <color indexed="8"/>
      <name val="Calibri"/>
      <family val="2"/>
    </font>
    <font>
      <sz val="11"/>
      <color theme="1"/>
      <name val="Calibri"/>
      <family val="2"/>
    </font>
    <font>
      <sz val="13"/>
      <color rgb="FFFF0000"/>
      <name val="Calibri"/>
      <family val="2"/>
      <scheme val="minor"/>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4" fillId="0" borderId="0"/>
  </cellStyleXfs>
  <cellXfs count="218">
    <xf numFmtId="0" fontId="0" fillId="0" borderId="0" xfId="0"/>
    <xf numFmtId="0" fontId="5" fillId="2" borderId="0" xfId="0" applyFont="1" applyFill="1"/>
    <xf numFmtId="0" fontId="6" fillId="3" borderId="0" xfId="0" applyFont="1" applyFill="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2" xfId="0" applyFont="1" applyBorder="1" applyAlignment="1">
      <alignment vertical="center" wrapText="1"/>
    </xf>
    <xf numFmtId="0" fontId="9" fillId="0" borderId="2" xfId="0" applyFont="1" applyBorder="1" applyAlignment="1">
      <alignment vertical="center"/>
    </xf>
    <xf numFmtId="0" fontId="7" fillId="2" borderId="2" xfId="0" applyFont="1" applyFill="1" applyBorder="1" applyAlignment="1">
      <alignment horizontal="left" vertical="center" wrapText="1"/>
    </xf>
    <xf numFmtId="0" fontId="6" fillId="3" borderId="0" xfId="0" applyFont="1" applyFill="1" applyAlignment="1">
      <alignment vertical="center" wrapText="1"/>
    </xf>
    <xf numFmtId="0" fontId="9" fillId="0" borderId="2" xfId="0" applyFont="1" applyBorder="1" applyAlignment="1">
      <alignment vertical="center" wrapText="1"/>
    </xf>
    <xf numFmtId="0" fontId="11" fillId="0" borderId="0" xfId="0" applyFont="1"/>
    <xf numFmtId="0" fontId="11" fillId="0" borderId="0" xfId="0" applyFont="1" applyAlignment="1">
      <alignment vertical="center" wrapText="1"/>
    </xf>
    <xf numFmtId="0" fontId="0" fillId="0" borderId="0" xfId="0" applyAlignment="1">
      <alignment vertical="center"/>
    </xf>
    <xf numFmtId="0" fontId="11" fillId="0" borderId="0" xfId="0" applyFont="1" applyAlignment="1">
      <alignment vertical="center"/>
    </xf>
    <xf numFmtId="0" fontId="7" fillId="16" borderId="2" xfId="0" applyFont="1" applyFill="1" applyBorder="1" applyAlignment="1">
      <alignment vertical="center" wrapText="1"/>
    </xf>
    <xf numFmtId="0" fontId="14" fillId="2" borderId="0" xfId="0" applyFont="1" applyFill="1"/>
    <xf numFmtId="0" fontId="14" fillId="0" borderId="0" xfId="0" applyFont="1"/>
    <xf numFmtId="0" fontId="15" fillId="2" borderId="0" xfId="2" applyFont="1" applyFill="1" applyAlignment="1">
      <alignment vertical="center"/>
    </xf>
    <xf numFmtId="0" fontId="14" fillId="2" borderId="0" xfId="0" applyFont="1" applyFill="1" applyAlignment="1">
      <alignment vertical="center"/>
    </xf>
    <xf numFmtId="0" fontId="14" fillId="3" borderId="0" xfId="0" applyFont="1" applyFill="1"/>
    <xf numFmtId="0" fontId="16" fillId="3" borderId="0" xfId="0" applyFont="1" applyFill="1"/>
    <xf numFmtId="0" fontId="14" fillId="0" borderId="0" xfId="0" applyFont="1" applyAlignment="1">
      <alignment vertical="center"/>
    </xf>
    <xf numFmtId="0" fontId="17" fillId="8" borderId="0" xfId="0" applyFont="1" applyFill="1"/>
    <xf numFmtId="0" fontId="16" fillId="8" borderId="0" xfId="0" applyFont="1" applyFill="1"/>
    <xf numFmtId="0" fontId="18" fillId="2" borderId="0" xfId="0" applyFont="1" applyFill="1"/>
    <xf numFmtId="9" fontId="14" fillId="10" borderId="2" xfId="0"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2" applyFont="1" applyBorder="1" applyAlignment="1">
      <alignment horizontal="center" vertical="center" wrapText="1"/>
    </xf>
    <xf numFmtId="0" fontId="14" fillId="0" borderId="0" xfId="0" applyFont="1" applyAlignment="1">
      <alignment vertical="center" wrapText="1"/>
    </xf>
    <xf numFmtId="0" fontId="19" fillId="0" borderId="0" xfId="0" applyFont="1"/>
    <xf numFmtId="0" fontId="19" fillId="2" borderId="0" xfId="0" applyFont="1" applyFill="1" applyAlignment="1">
      <alignment vertical="center"/>
    </xf>
    <xf numFmtId="0" fontId="19" fillId="0" borderId="0" xfId="0" applyFont="1" applyAlignment="1">
      <alignment vertical="center"/>
    </xf>
    <xf numFmtId="0" fontId="21" fillId="2" borderId="0" xfId="0" applyFont="1" applyFill="1" applyAlignment="1">
      <alignment vertical="center"/>
    </xf>
    <xf numFmtId="0" fontId="22" fillId="17" borderId="0" xfId="0" applyFont="1" applyFill="1" applyAlignment="1">
      <alignment vertical="center"/>
    </xf>
    <xf numFmtId="0" fontId="23" fillId="17" borderId="0" xfId="0" applyFont="1" applyFill="1" applyAlignment="1">
      <alignment vertical="center"/>
    </xf>
    <xf numFmtId="0" fontId="24" fillId="17" borderId="0" xfId="0" applyFont="1" applyFill="1" applyAlignment="1">
      <alignment vertical="center"/>
    </xf>
    <xf numFmtId="0" fontId="17" fillId="2" borderId="0" xfId="0" applyFont="1" applyFill="1" applyAlignment="1">
      <alignment vertical="center"/>
    </xf>
    <xf numFmtId="0" fontId="24" fillId="2" borderId="0" xfId="0" applyFont="1" applyFill="1" applyAlignment="1">
      <alignment vertical="center"/>
    </xf>
    <xf numFmtId="0" fontId="16" fillId="2" borderId="0" xfId="0" applyFont="1" applyFill="1" applyAlignment="1">
      <alignment vertical="center"/>
    </xf>
    <xf numFmtId="0" fontId="25" fillId="5" borderId="0" xfId="0" applyFont="1" applyFill="1" applyAlignment="1">
      <alignment vertical="center"/>
    </xf>
    <xf numFmtId="0" fontId="16" fillId="5" borderId="0" xfId="0" applyFont="1" applyFill="1" applyAlignment="1">
      <alignment vertical="center"/>
    </xf>
    <xf numFmtId="0" fontId="14" fillId="5" borderId="0" xfId="0" applyFont="1" applyFill="1" applyAlignment="1">
      <alignment vertical="center"/>
    </xf>
    <xf numFmtId="0" fontId="19"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9" fillId="15" borderId="2" xfId="0" applyFont="1" applyFill="1" applyBorder="1" applyAlignment="1">
      <alignment horizontal="center" vertical="center"/>
    </xf>
    <xf numFmtId="0" fontId="19" fillId="2" borderId="2" xfId="0" applyFont="1" applyFill="1" applyBorder="1" applyAlignment="1">
      <alignment horizontal="center" vertical="center"/>
    </xf>
    <xf numFmtId="0" fontId="14" fillId="2" borderId="5" xfId="0" applyFont="1" applyFill="1" applyBorder="1" applyAlignment="1">
      <alignment horizontal="center" vertical="center" wrapText="1"/>
    </xf>
    <xf numFmtId="0" fontId="23" fillId="0" borderId="0" xfId="0" applyFont="1" applyAlignment="1">
      <alignment vertical="center"/>
    </xf>
    <xf numFmtId="0" fontId="24" fillId="0" borderId="0" xfId="0" applyFont="1" applyAlignment="1">
      <alignment horizontal="left" vertical="center"/>
    </xf>
    <xf numFmtId="0" fontId="24" fillId="0" borderId="0" xfId="0" applyFont="1" applyAlignment="1">
      <alignment vertical="center"/>
    </xf>
    <xf numFmtId="164" fontId="14" fillId="2" borderId="0" xfId="1" applyNumberFormat="1" applyFont="1" applyFill="1" applyAlignment="1">
      <alignment vertical="center"/>
    </xf>
    <xf numFmtId="0" fontId="14" fillId="7" borderId="2" xfId="0" applyFont="1" applyFill="1" applyBorder="1" applyAlignment="1">
      <alignment horizontal="center" vertical="center" wrapText="1"/>
    </xf>
    <xf numFmtId="0" fontId="17" fillId="2" borderId="0" xfId="0" applyFont="1" applyFill="1"/>
    <xf numFmtId="0" fontId="24" fillId="2" borderId="0" xfId="0" applyFont="1" applyFill="1"/>
    <xf numFmtId="0" fontId="16" fillId="2" borderId="0" xfId="0" applyFont="1" applyFill="1"/>
    <xf numFmtId="0" fontId="25" fillId="5" borderId="0" xfId="0" applyFont="1" applyFill="1"/>
    <xf numFmtId="0" fontId="16" fillId="5" borderId="0" xfId="0" applyFont="1" applyFill="1"/>
    <xf numFmtId="0" fontId="14" fillId="5" borderId="0" xfId="0" applyFont="1" applyFill="1"/>
    <xf numFmtId="0" fontId="17"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center" vertical="center"/>
    </xf>
    <xf numFmtId="0" fontId="19" fillId="4" borderId="2" xfId="0" applyFont="1" applyFill="1" applyBorder="1" applyAlignment="1">
      <alignment vertical="center"/>
    </xf>
    <xf numFmtId="0" fontId="15" fillId="0" borderId="2" xfId="2" applyFont="1" applyBorder="1" applyAlignment="1">
      <alignment vertical="center"/>
    </xf>
    <xf numFmtId="0" fontId="14" fillId="0" borderId="2" xfId="0" applyFont="1" applyBorder="1" applyAlignment="1">
      <alignment vertical="center" wrapText="1"/>
    </xf>
    <xf numFmtId="0" fontId="26" fillId="2" borderId="0" xfId="0" applyFont="1" applyFill="1" applyAlignment="1">
      <alignment vertical="center"/>
    </xf>
    <xf numFmtId="0" fontId="5" fillId="10" borderId="0" xfId="0" applyFont="1" applyFill="1"/>
    <xf numFmtId="0" fontId="5" fillId="7" borderId="0" xfId="0" applyFont="1" applyFill="1"/>
    <xf numFmtId="0" fontId="5" fillId="11" borderId="0" xfId="0" applyFont="1" applyFill="1"/>
    <xf numFmtId="0" fontId="27" fillId="2" borderId="0" xfId="2" applyFont="1" applyFill="1" applyAlignment="1">
      <alignment vertical="center"/>
    </xf>
    <xf numFmtId="0" fontId="13" fillId="0" borderId="0" xfId="0" applyFont="1" applyAlignment="1">
      <alignment vertical="center" wrapText="1"/>
    </xf>
    <xf numFmtId="0" fontId="28" fillId="0" borderId="0" xfId="0" applyFont="1" applyAlignment="1">
      <alignment vertical="center" wrapText="1"/>
    </xf>
    <xf numFmtId="0" fontId="30"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0" borderId="2" xfId="0" applyFont="1" applyBorder="1" applyAlignment="1">
      <alignment horizontal="center" vertical="center" wrapText="1"/>
    </xf>
    <xf numFmtId="0" fontId="2" fillId="2" borderId="0" xfId="2" applyFill="1" applyAlignment="1">
      <alignment vertical="center"/>
    </xf>
    <xf numFmtId="0" fontId="1" fillId="2" borderId="0" xfId="0" applyFont="1" applyFill="1"/>
    <xf numFmtId="0" fontId="33" fillId="2" borderId="0" xfId="0" applyFont="1" applyFill="1" applyAlignment="1">
      <alignment vertical="center"/>
    </xf>
    <xf numFmtId="0" fontId="8" fillId="0" borderId="2" xfId="0" applyFont="1" applyBorder="1" applyAlignment="1">
      <alignment vertical="center" wrapText="1"/>
    </xf>
    <xf numFmtId="0" fontId="12" fillId="0" borderId="0" xfId="0" applyFont="1" applyAlignment="1">
      <alignment vertical="center" wrapText="1"/>
    </xf>
    <xf numFmtId="0" fontId="12" fillId="0" borderId="2" xfId="0" applyFont="1" applyBorder="1" applyAlignment="1">
      <alignment vertical="center"/>
    </xf>
    <xf numFmtId="0" fontId="12" fillId="13" borderId="2" xfId="0" applyFont="1" applyFill="1" applyBorder="1" applyAlignment="1">
      <alignment horizontal="center" vertical="center" wrapText="1"/>
    </xf>
    <xf numFmtId="0" fontId="12" fillId="13" borderId="2" xfId="0" applyFont="1" applyFill="1" applyBorder="1" applyAlignment="1">
      <alignment horizontal="left" vertical="center" wrapText="1"/>
    </xf>
    <xf numFmtId="0" fontId="12" fillId="0" borderId="0" xfId="0" applyFont="1" applyAlignment="1">
      <alignment vertical="center"/>
    </xf>
    <xf numFmtId="0" fontId="12" fillId="7" borderId="2" xfId="0" applyFont="1" applyFill="1" applyBorder="1" applyAlignment="1">
      <alignment horizontal="center" vertical="center" wrapText="1"/>
    </xf>
    <xf numFmtId="0" fontId="12" fillId="0" borderId="2" xfId="0" applyFont="1" applyBorder="1" applyAlignment="1">
      <alignment vertical="center" wrapText="1"/>
    </xf>
    <xf numFmtId="0" fontId="12"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10"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8" fillId="3" borderId="0" xfId="0" applyFont="1" applyFill="1" applyAlignment="1">
      <alignment vertical="center"/>
    </xf>
    <xf numFmtId="0" fontId="12" fillId="7" borderId="2" xfId="0" applyFont="1" applyFill="1" applyBorder="1" applyAlignment="1">
      <alignment vertical="center" wrapText="1"/>
    </xf>
    <xf numFmtId="0" fontId="12" fillId="11" borderId="2" xfId="0" applyFont="1" applyFill="1" applyBorder="1" applyAlignment="1">
      <alignment vertical="center" wrapText="1"/>
    </xf>
    <xf numFmtId="0" fontId="29" fillId="0" borderId="0" xfId="0" applyFont="1"/>
    <xf numFmtId="0" fontId="12" fillId="18" borderId="2" xfId="0" applyFont="1" applyFill="1" applyBorder="1" applyAlignment="1">
      <alignment vertical="center" wrapText="1"/>
    </xf>
    <xf numFmtId="0" fontId="12" fillId="6" borderId="2" xfId="0" applyFont="1" applyFill="1" applyBorder="1" applyAlignment="1">
      <alignment vertical="center" wrapText="1"/>
    </xf>
    <xf numFmtId="0" fontId="12" fillId="13" borderId="2" xfId="0" applyFont="1" applyFill="1" applyBorder="1" applyAlignment="1">
      <alignment vertical="center" wrapText="1"/>
    </xf>
    <xf numFmtId="0" fontId="20" fillId="2" borderId="0" xfId="0" applyFont="1" applyFill="1" applyAlignment="1">
      <alignment vertical="center"/>
    </xf>
    <xf numFmtId="0" fontId="19" fillId="15" borderId="5" xfId="0" applyFont="1" applyFill="1" applyBorder="1" applyAlignment="1">
      <alignment horizontal="center" vertical="center"/>
    </xf>
    <xf numFmtId="0" fontId="36" fillId="2" borderId="0" xfId="0" applyFont="1" applyFill="1" applyAlignment="1">
      <alignment horizontal="left" vertical="center" wrapText="1"/>
    </xf>
    <xf numFmtId="9" fontId="36" fillId="2" borderId="0" xfId="0" applyNumberFormat="1" applyFont="1" applyFill="1" applyAlignment="1">
      <alignment horizontal="center" vertical="center"/>
    </xf>
    <xf numFmtId="0" fontId="36" fillId="0" borderId="0" xfId="0" applyFont="1" applyAlignment="1">
      <alignment horizontal="left" vertical="center" wrapText="1"/>
    </xf>
    <xf numFmtId="9" fontId="36" fillId="2" borderId="0" xfId="0" applyNumberFormat="1" applyFont="1" applyFill="1" applyAlignment="1">
      <alignment horizontal="left" vertical="center" wrapText="1"/>
    </xf>
    <xf numFmtId="9" fontId="36" fillId="2" borderId="0" xfId="0" quotePrefix="1" applyNumberFormat="1" applyFont="1" applyFill="1" applyAlignment="1">
      <alignment horizontal="left" vertical="center" wrapText="1"/>
    </xf>
    <xf numFmtId="0" fontId="37" fillId="0" borderId="0" xfId="0" applyFont="1" applyAlignment="1">
      <alignment vertical="center"/>
    </xf>
    <xf numFmtId="0" fontId="38" fillId="2" borderId="0" xfId="2" applyFont="1" applyFill="1"/>
    <xf numFmtId="0" fontId="37" fillId="2" borderId="0" xfId="0" applyFont="1" applyFill="1"/>
    <xf numFmtId="0" fontId="40" fillId="3" borderId="0" xfId="0" applyFont="1" applyFill="1" applyAlignment="1">
      <alignment vertical="center"/>
    </xf>
    <xf numFmtId="0" fontId="40" fillId="5" borderId="0" xfId="0" applyFont="1" applyFill="1" applyAlignment="1">
      <alignment horizontal="center" vertical="center"/>
    </xf>
    <xf numFmtId="0" fontId="40" fillId="5" borderId="0" xfId="0" applyFont="1" applyFill="1" applyAlignment="1">
      <alignment vertical="center"/>
    </xf>
    <xf numFmtId="0" fontId="37" fillId="0" borderId="2" xfId="0" applyFont="1" applyBorder="1" applyAlignment="1">
      <alignment vertical="center" wrapText="1"/>
    </xf>
    <xf numFmtId="9" fontId="37" fillId="7" borderId="2" xfId="0" applyNumberFormat="1" applyFont="1" applyFill="1" applyBorder="1" applyAlignment="1">
      <alignment horizontal="center" vertical="center"/>
    </xf>
    <xf numFmtId="0" fontId="37" fillId="0" borderId="0" xfId="0" applyFont="1"/>
    <xf numFmtId="0" fontId="41" fillId="0" borderId="0" xfId="0" applyFont="1"/>
    <xf numFmtId="0" fontId="42" fillId="0" borderId="2" xfId="0" applyFont="1" applyBorder="1"/>
    <xf numFmtId="0" fontId="42" fillId="0" borderId="2" xfId="0" applyFont="1" applyBorder="1" applyAlignment="1">
      <alignment vertical="center"/>
    </xf>
    <xf numFmtId="0" fontId="37" fillId="0" borderId="2" xfId="0" applyFont="1" applyBorder="1" applyAlignment="1">
      <alignment vertical="center"/>
    </xf>
    <xf numFmtId="0" fontId="43" fillId="9" borderId="0" xfId="0" applyFont="1" applyFill="1" applyAlignment="1">
      <alignment horizontal="center" vertical="center"/>
    </xf>
    <xf numFmtId="0" fontId="43" fillId="9" borderId="0" xfId="0" applyFont="1" applyFill="1" applyAlignment="1">
      <alignment vertical="center"/>
    </xf>
    <xf numFmtId="0" fontId="42" fillId="4" borderId="2" xfId="0" applyFont="1" applyFill="1" applyBorder="1" applyAlignment="1">
      <alignment vertical="center"/>
    </xf>
    <xf numFmtId="0" fontId="42" fillId="0" borderId="2" xfId="0" applyFont="1" applyBorder="1" applyAlignment="1">
      <alignment horizontal="center" vertical="center"/>
    </xf>
    <xf numFmtId="0" fontId="39" fillId="0" borderId="0" xfId="0" applyFont="1" applyAlignment="1">
      <alignment vertical="center"/>
    </xf>
    <xf numFmtId="164" fontId="37" fillId="0" borderId="2" xfId="1" applyNumberFormat="1" applyFont="1" applyBorder="1" applyAlignment="1">
      <alignment horizontal="center" vertical="center"/>
    </xf>
    <xf numFmtId="0" fontId="37" fillId="0" borderId="2" xfId="0" applyFont="1" applyBorder="1" applyAlignment="1">
      <alignment horizontal="center" vertical="center"/>
    </xf>
    <xf numFmtId="0" fontId="42" fillId="4" borderId="2" xfId="0" applyFont="1" applyFill="1" applyBorder="1" applyAlignment="1">
      <alignment horizontal="center" vertical="center"/>
    </xf>
    <xf numFmtId="165" fontId="37" fillId="0" borderId="2" xfId="0" applyNumberFormat="1" applyFont="1" applyBorder="1" applyAlignment="1">
      <alignment vertical="center" wrapText="1"/>
    </xf>
    <xf numFmtId="0" fontId="37" fillId="0" borderId="2" xfId="0" applyFont="1" applyBorder="1" applyAlignment="1">
      <alignment horizontal="center" vertical="center" wrapText="1"/>
    </xf>
    <xf numFmtId="0" fontId="9" fillId="12" borderId="0" xfId="0" applyFont="1" applyFill="1" applyAlignment="1">
      <alignment horizontal="center" vertical="center" wrapText="1"/>
    </xf>
    <xf numFmtId="0" fontId="8" fillId="12" borderId="0" xfId="0" applyFont="1" applyFill="1" applyAlignment="1">
      <alignment horizontal="center" vertical="center" wrapText="1"/>
    </xf>
    <xf numFmtId="0" fontId="8" fillId="12" borderId="0" xfId="0" applyFont="1" applyFill="1" applyAlignment="1">
      <alignment horizontal="center" vertical="center"/>
    </xf>
    <xf numFmtId="0" fontId="29" fillId="0" borderId="2" xfId="0" applyFont="1" applyBorder="1"/>
    <xf numFmtId="0" fontId="42" fillId="4" borderId="2" xfId="0" applyFont="1" applyFill="1" applyBorder="1" applyAlignment="1">
      <alignment horizontal="center" vertical="center" wrapText="1"/>
    </xf>
    <xf numFmtId="0" fontId="16" fillId="0" borderId="0" xfId="0" applyFont="1" applyAlignment="1">
      <alignment horizontal="center" vertical="center" wrapText="1"/>
    </xf>
    <xf numFmtId="0" fontId="19" fillId="15" borderId="2" xfId="0" applyFont="1" applyFill="1" applyBorder="1" applyAlignment="1">
      <alignment horizontal="center" vertical="center" wrapText="1"/>
    </xf>
    <xf numFmtId="0" fontId="17" fillId="5" borderId="0" xfId="0" applyFont="1" applyFill="1"/>
    <xf numFmtId="0" fontId="17" fillId="2" borderId="0" xfId="0" applyFont="1" applyFill="1" applyAlignment="1">
      <alignment horizontal="center" vertical="center" wrapText="1"/>
    </xf>
    <xf numFmtId="0" fontId="17" fillId="0" borderId="0" xfId="0" applyFont="1" applyAlignment="1">
      <alignment horizontal="center" vertical="center" wrapText="1"/>
    </xf>
    <xf numFmtId="0" fontId="37" fillId="0" borderId="2" xfId="0" quotePrefix="1" applyFont="1" applyBorder="1" applyAlignment="1">
      <alignment wrapText="1"/>
    </xf>
    <xf numFmtId="0" fontId="42" fillId="0" borderId="2" xfId="0" applyFont="1" applyBorder="1" applyAlignment="1">
      <alignment vertical="center" wrapText="1"/>
    </xf>
    <xf numFmtId="9" fontId="37" fillId="11" borderId="2" xfId="0" applyNumberFormat="1" applyFont="1" applyFill="1" applyBorder="1" applyAlignment="1">
      <alignment horizontal="center" vertical="center" wrapText="1"/>
    </xf>
    <xf numFmtId="0" fontId="12" fillId="10" borderId="2" xfId="0" applyFont="1" applyFill="1" applyBorder="1" applyAlignment="1">
      <alignment vertical="center" wrapText="1"/>
    </xf>
    <xf numFmtId="0" fontId="12" fillId="14" borderId="2" xfId="0" applyFont="1" applyFill="1" applyBorder="1" applyAlignment="1">
      <alignment vertical="center" wrapText="1"/>
    </xf>
    <xf numFmtId="0" fontId="12" fillId="10" borderId="2" xfId="0" applyFont="1" applyFill="1" applyBorder="1" applyAlignment="1">
      <alignment horizontal="left" vertical="center" wrapText="1"/>
    </xf>
    <xf numFmtId="0" fontId="12" fillId="11" borderId="2" xfId="0" applyFont="1" applyFill="1" applyBorder="1" applyAlignment="1">
      <alignment horizontal="left" vertical="center" wrapText="1"/>
    </xf>
    <xf numFmtId="0" fontId="12" fillId="14" borderId="2" xfId="0" applyFont="1" applyFill="1" applyBorder="1" applyAlignment="1">
      <alignment horizontal="left" vertical="center" wrapText="1"/>
    </xf>
    <xf numFmtId="0" fontId="1" fillId="10" borderId="0" xfId="0" applyFont="1" applyFill="1" applyAlignment="1">
      <alignment wrapText="1"/>
    </xf>
    <xf numFmtId="0" fontId="1" fillId="7" borderId="0" xfId="0" applyFont="1" applyFill="1" applyAlignment="1">
      <alignment wrapText="1"/>
    </xf>
    <xf numFmtId="0" fontId="1" fillId="11" borderId="0" xfId="0" applyFont="1" applyFill="1" applyAlignment="1">
      <alignment wrapText="1"/>
    </xf>
    <xf numFmtId="0" fontId="14" fillId="10" borderId="0" xfId="0" applyFont="1" applyFill="1" applyAlignment="1">
      <alignment wrapText="1"/>
    </xf>
    <xf numFmtId="0" fontId="14" fillId="7" borderId="0" xfId="0" applyFont="1" applyFill="1" applyAlignment="1">
      <alignment wrapText="1"/>
    </xf>
    <xf numFmtId="0" fontId="14" fillId="11" borderId="0" xfId="0" applyFont="1" applyFill="1" applyAlignment="1">
      <alignment wrapText="1"/>
    </xf>
    <xf numFmtId="0" fontId="35" fillId="4" borderId="2" xfId="0" applyFont="1" applyFill="1" applyBorder="1" applyAlignment="1">
      <alignment horizontal="center" vertical="center" wrapText="1"/>
    </xf>
    <xf numFmtId="9" fontId="36" fillId="0" borderId="0" xfId="0" applyNumberFormat="1" applyFont="1" applyAlignment="1">
      <alignment horizontal="center" vertical="center" wrapText="1"/>
    </xf>
    <xf numFmtId="0" fontId="24"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12" fillId="0" borderId="2" xfId="0" applyFont="1" applyBorder="1" applyAlignment="1">
      <alignment horizontal="left" vertical="center" wrapText="1"/>
    </xf>
    <xf numFmtId="0" fontId="34" fillId="0" borderId="2" xfId="0" applyFont="1" applyBorder="1" applyAlignment="1">
      <alignment horizontal="left" vertical="center" wrapText="1"/>
    </xf>
    <xf numFmtId="0" fontId="12" fillId="0" borderId="2" xfId="0" applyFont="1" applyBorder="1" applyAlignment="1">
      <alignment horizontal="center" vertical="center" wrapText="1"/>
    </xf>
    <xf numFmtId="0" fontId="14" fillId="2" borderId="0" xfId="0" applyFont="1" applyFill="1" applyAlignment="1">
      <alignment wrapText="1"/>
    </xf>
    <xf numFmtId="0" fontId="14" fillId="2" borderId="3" xfId="0" applyFont="1" applyFill="1" applyBorder="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4" borderId="2" xfId="0" applyFont="1" applyFill="1" applyBorder="1" applyAlignment="1">
      <alignment horizontal="center" vertical="center" wrapText="1"/>
    </xf>
    <xf numFmtId="0" fontId="19" fillId="15" borderId="3" xfId="0" applyFont="1" applyFill="1" applyBorder="1" applyAlignment="1">
      <alignment horizontal="center" vertical="center"/>
    </xf>
    <xf numFmtId="0" fontId="44" fillId="0" borderId="0" xfId="0" applyFont="1" applyAlignment="1">
      <alignment vertical="top"/>
    </xf>
    <xf numFmtId="0" fontId="14" fillId="2" borderId="0" xfId="0" applyFont="1" applyFill="1" applyAlignment="1">
      <alignment vertical="top"/>
    </xf>
    <xf numFmtId="0" fontId="22" fillId="17" borderId="0" xfId="0" applyFont="1" applyFill="1" applyAlignment="1">
      <alignment vertical="top"/>
    </xf>
    <xf numFmtId="0" fontId="17" fillId="2" borderId="0" xfId="0" applyFont="1" applyFill="1" applyAlignment="1">
      <alignment vertical="top"/>
    </xf>
    <xf numFmtId="0" fontId="25" fillId="5" borderId="0" xfId="0" applyFont="1" applyFill="1" applyAlignment="1">
      <alignment vertical="top"/>
    </xf>
    <xf numFmtId="0" fontId="17" fillId="2" borderId="0" xfId="0" applyFont="1" applyFill="1" applyAlignment="1">
      <alignment vertical="top" wrapText="1"/>
    </xf>
    <xf numFmtId="0" fontId="23" fillId="2" borderId="0" xfId="0" applyFont="1" applyFill="1" applyAlignment="1">
      <alignment horizontal="center" vertical="center"/>
    </xf>
    <xf numFmtId="14" fontId="0" fillId="0" borderId="0" xfId="0" applyNumberFormat="1"/>
    <xf numFmtId="0" fontId="0" fillId="0" borderId="0" xfId="0" applyAlignment="1">
      <alignment wrapText="1"/>
    </xf>
    <xf numFmtId="0" fontId="45" fillId="0" borderId="2" xfId="0" applyFont="1" applyBorder="1"/>
    <xf numFmtId="0" fontId="0" fillId="0" borderId="2" xfId="0" applyBorder="1"/>
    <xf numFmtId="0" fontId="11" fillId="0" borderId="2" xfId="0" applyFont="1" applyBorder="1"/>
    <xf numFmtId="0" fontId="1" fillId="0" borderId="2" xfId="0" applyFont="1" applyBorder="1" applyAlignment="1">
      <alignment wrapText="1"/>
    </xf>
    <xf numFmtId="0" fontId="46" fillId="0" borderId="2" xfId="0" applyFont="1" applyBorder="1" applyAlignment="1">
      <alignment wrapText="1"/>
    </xf>
    <xf numFmtId="0" fontId="49" fillId="0" borderId="2" xfId="0" applyFont="1" applyBorder="1" applyAlignment="1">
      <alignment wrapText="1"/>
    </xf>
    <xf numFmtId="0" fontId="15" fillId="0" borderId="0" xfId="2" applyFont="1" applyFill="1" applyBorder="1"/>
    <xf numFmtId="0" fontId="34" fillId="0" borderId="2" xfId="0" applyFont="1" applyBorder="1" applyAlignment="1">
      <alignment vertical="center" wrapText="1"/>
    </xf>
    <xf numFmtId="0" fontId="14" fillId="10" borderId="2" xfId="0" applyFont="1" applyFill="1" applyBorder="1" applyAlignment="1" applyProtection="1">
      <alignment horizontal="right" wrapText="1"/>
      <protection locked="0"/>
    </xf>
    <xf numFmtId="0" fontId="14" fillId="10" borderId="2" xfId="0" applyFont="1" applyFill="1" applyBorder="1" applyAlignment="1" applyProtection="1">
      <alignment wrapText="1"/>
      <protection locked="0"/>
    </xf>
    <xf numFmtId="166" fontId="14" fillId="10" borderId="2" xfId="0" applyNumberFormat="1" applyFont="1" applyFill="1" applyBorder="1" applyAlignment="1" applyProtection="1">
      <alignment wrapText="1"/>
      <protection locked="0"/>
    </xf>
    <xf numFmtId="0" fontId="14" fillId="0" borderId="2" xfId="0" applyFont="1" applyBorder="1" applyAlignment="1">
      <alignment vertical="center"/>
    </xf>
    <xf numFmtId="0" fontId="16" fillId="3" borderId="0" xfId="0" applyFont="1" applyFill="1" applyAlignment="1">
      <alignment horizont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9" fillId="6" borderId="0" xfId="0" applyFont="1" applyFill="1" applyAlignment="1">
      <alignment horizontal="left" wrapText="1"/>
    </xf>
    <xf numFmtId="0" fontId="36" fillId="2" borderId="0" xfId="0" applyFont="1" applyFill="1" applyAlignment="1">
      <alignment horizontal="left" vertical="center" wrapText="1"/>
    </xf>
    <xf numFmtId="0" fontId="20" fillId="2" borderId="0" xfId="0" applyFont="1" applyFill="1" applyAlignment="1">
      <alignment horizontal="center" vertical="center"/>
    </xf>
    <xf numFmtId="0" fontId="19" fillId="2" borderId="2"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1" xfId="0" applyFont="1" applyFill="1" applyBorder="1" applyAlignment="1">
      <alignment horizontal="center" vertical="center" wrapText="1"/>
    </xf>
    <xf numFmtId="0" fontId="36" fillId="2" borderId="5" xfId="0" applyFont="1" applyFill="1" applyBorder="1" applyAlignment="1">
      <alignment horizontal="left" vertical="center" wrapText="1"/>
    </xf>
    <xf numFmtId="0" fontId="36" fillId="2" borderId="6"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36" fillId="0" borderId="0" xfId="0" applyFont="1" applyAlignment="1">
      <alignment horizontal="left" vertical="center" wrapText="1"/>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9" fillId="12" borderId="0" xfId="0" applyFont="1" applyFill="1" applyAlignment="1">
      <alignment horizontal="center" vertical="center" wrapText="1"/>
    </xf>
    <xf numFmtId="0" fontId="8" fillId="12" borderId="0" xfId="0" applyFont="1" applyFill="1" applyAlignment="1">
      <alignment horizontal="center" vertical="center" wrapText="1"/>
    </xf>
    <xf numFmtId="0" fontId="8" fillId="12" borderId="0" xfId="0" applyFont="1" applyFill="1" applyAlignment="1">
      <alignment horizontal="center" vertical="center"/>
    </xf>
    <xf numFmtId="0" fontId="42" fillId="4" borderId="5"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3" xfId="0" applyFont="1" applyFill="1" applyBorder="1" applyAlignment="1">
      <alignment horizontal="center" vertical="center"/>
    </xf>
    <xf numFmtId="0" fontId="11" fillId="0" borderId="0" xfId="0" applyFont="1" applyAlignment="1">
      <alignment horizontal="center"/>
    </xf>
  </cellXfs>
  <cellStyles count="5">
    <cellStyle name="Comma" xfId="1" builtinId="3"/>
    <cellStyle name="Hyperlink" xfId="2" builtinId="8"/>
    <cellStyle name="Normal" xfId="0" builtinId="0"/>
    <cellStyle name="Normal 2" xfId="3" xr:uid="{9F29F31F-CE2F-4BA4-8583-54227C8D55FE}"/>
    <cellStyle name="Normal 2 2" xfId="4" xr:uid="{51ADBF9D-3ED0-4C28-A9FC-49ECB3ACC476}"/>
  </cellStyles>
  <dxfs count="154">
    <dxf>
      <fill>
        <patternFill>
          <bgColor theme="0"/>
        </patternFill>
      </fill>
    </dxf>
    <dxf>
      <fill>
        <patternFill>
          <bgColor theme="0" tint="-4.9989318521683403E-2"/>
        </patternFill>
      </fill>
    </dxf>
    <dxf>
      <font>
        <color rgb="FF00B050"/>
      </font>
    </dxf>
    <dxf>
      <font>
        <color rgb="FFFF0000"/>
      </font>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5"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theme="0"/>
      </font>
      <fill>
        <patternFill>
          <bgColor rgb="FFFF0000"/>
        </patternFill>
      </fill>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9"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left style="thin">
          <color auto="1"/>
        </left>
        <right style="thin">
          <color auto="1"/>
        </right>
        <top style="thin">
          <color auto="1"/>
        </top>
        <bottom style="thin">
          <color auto="1"/>
        </bottom>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strike val="0"/>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patternType="none">
          <bgColor auto="1"/>
        </patternFill>
      </fill>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border>
        <right style="thin">
          <color auto="1"/>
        </right>
        <top style="thin">
          <color auto="1"/>
        </top>
        <bottom style="thin">
          <color auto="1"/>
        </bottom>
        <vertical/>
        <horizontal/>
      </border>
    </dxf>
    <dxf>
      <font>
        <color auto="1"/>
      </font>
      <fill>
        <patternFill>
          <bgColor theme="5" tint="0.79998168889431442"/>
        </patternFill>
      </fill>
      <border>
        <left style="thin">
          <color auto="1"/>
        </left>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theme="0"/>
      </font>
      <fill>
        <patternFill>
          <bgColor rgb="FFFF0000"/>
        </patternFill>
      </fill>
    </dxf>
    <dxf>
      <font>
        <color rgb="FF00B050"/>
      </font>
    </dxf>
    <dxf>
      <font>
        <color rgb="FFFF0000"/>
      </font>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9" tint="0.79998168889431442"/>
        </patternFill>
      </fill>
      <border>
        <left/>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9" tint="0.79998168889431442"/>
        </patternFill>
      </fill>
      <border>
        <left style="thin">
          <color auto="1"/>
        </left>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auto="1"/>
      </font>
      <fill>
        <patternFill>
          <bgColor theme="9" tint="0.79998168889431442"/>
        </patternFill>
      </fill>
      <border>
        <right style="thin">
          <color auto="1"/>
        </right>
        <top style="thin">
          <color auto="1"/>
        </top>
        <bottom style="thin">
          <color auto="1"/>
        </bottom>
        <vertical/>
        <horizontal/>
      </border>
    </dxf>
    <dxf>
      <font>
        <color auto="1"/>
      </font>
      <fill>
        <patternFill>
          <bgColor theme="7" tint="0.79998168889431442"/>
        </patternFill>
      </fill>
      <border>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ont>
        <color theme="0"/>
      </font>
      <fill>
        <patternFill>
          <bgColor rgb="FFFF0000"/>
        </patternFill>
      </fill>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FBDFFD"/>
      <color rgb="FFC82B1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hyperlink" Target="#'Step 3'!A1"/><Relationship Id="rId2" Type="http://schemas.openxmlformats.org/officeDocument/2006/relationships/hyperlink" Target="#'Step 2'!A1"/><Relationship Id="rId1" Type="http://schemas.openxmlformats.org/officeDocument/2006/relationships/hyperlink" Target="#'Step 1'!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Step 2'!A1"/></Relationships>
</file>

<file path=xl/drawings/_rels/drawing4.xml.rels><?xml version="1.0" encoding="UTF-8" standalone="yes"?>
<Relationships xmlns="http://schemas.openxmlformats.org/package/2006/relationships"><Relationship Id="rId1" Type="http://schemas.openxmlformats.org/officeDocument/2006/relationships/hyperlink" Target="#'Step 3'!A1"/></Relationships>
</file>

<file path=xl/drawings/drawing1.xml><?xml version="1.0" encoding="utf-8"?>
<xdr:wsDr xmlns:xdr="http://schemas.openxmlformats.org/drawingml/2006/spreadsheetDrawing" xmlns:a="http://schemas.openxmlformats.org/drawingml/2006/main">
  <xdr:twoCellAnchor>
    <xdr:from>
      <xdr:col>1</xdr:col>
      <xdr:colOff>3171601</xdr:colOff>
      <xdr:row>11</xdr:row>
      <xdr:rowOff>8991</xdr:rowOff>
    </xdr:from>
    <xdr:to>
      <xdr:col>3</xdr:col>
      <xdr:colOff>866775</xdr:colOff>
      <xdr:row>14</xdr:row>
      <xdr:rowOff>85541</xdr:rowOff>
    </xdr:to>
    <xdr:sp macro="" textlink="">
      <xdr:nvSpPr>
        <xdr:cNvPr id="32" name="TextBox 9">
          <a:extLst>
            <a:ext uri="{FF2B5EF4-FFF2-40B4-BE49-F238E27FC236}">
              <a16:creationId xmlns:a16="http://schemas.microsoft.com/office/drawing/2014/main" id="{00000000-0008-0000-0000-000020000000}"/>
            </a:ext>
          </a:extLst>
        </xdr:cNvPr>
        <xdr:cNvSpPr txBox="1">
          <a:spLocks noChangeArrowheads="1"/>
        </xdr:cNvSpPr>
      </xdr:nvSpPr>
      <xdr:spPr bwMode="gray">
        <a:xfrm>
          <a:off x="3695476" y="2752191"/>
          <a:ext cx="8258399" cy="876650"/>
        </a:xfrm>
        <a:prstGeom prst="rect">
          <a:avLst/>
        </a:prstGeom>
        <a:noFill/>
        <a:ln w="12700" cap="flat" cmpd="sng" algn="ctr">
          <a:noFill/>
          <a:prstDash val="solid"/>
          <a:miter lim="800000"/>
          <a:headEnd/>
          <a:tailEnd/>
        </a:ln>
        <a:effectLst/>
      </xdr:spPr>
      <xdr:style>
        <a:lnRef idx="2">
          <a:schemeClr val="accent1"/>
        </a:lnRef>
        <a:fillRef idx="1">
          <a:schemeClr val="lt1"/>
        </a:fillRef>
        <a:effectRef idx="0">
          <a:schemeClr val="accent1"/>
        </a:effectRef>
        <a:fontRef idx="minor">
          <a:schemeClr val="dk1"/>
        </a:fontRef>
      </xdr:style>
      <xdr:txBody>
        <a:bodyPr wrap="square" lIns="0" tIns="0" rIns="0" bIns="0">
          <a:spAutoFit/>
        </a:bodyP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pPr marL="285750" lvl="0" indent="-285750" fontAlgn="base">
            <a:buFont typeface="Arial" panose="020B0604020202020204" pitchFamily="34" charset="0"/>
            <a:buChar char="•"/>
          </a:pPr>
          <a:r>
            <a:rPr lang="en-US" sz="1400" kern="1200">
              <a:solidFill>
                <a:srgbClr val="000000"/>
              </a:solidFill>
              <a:effectLst/>
              <a:latin typeface="Calibri"/>
              <a:ea typeface="+mn-ea"/>
              <a:cs typeface="+mn-cs"/>
            </a:rPr>
            <a:t>The tool will assess how a partner or project incorporates gender into its strategy, internal operations, and activities </a:t>
          </a:r>
        </a:p>
        <a:p>
          <a:pPr marL="285750" lvl="0" indent="-285750" fontAlgn="base">
            <a:buFont typeface="Arial" panose="020B0604020202020204" pitchFamily="34" charset="0"/>
            <a:buChar char="•"/>
          </a:pPr>
          <a:endParaRPr lang="en-US" sz="1400" kern="1200">
            <a:solidFill>
              <a:srgbClr val="000000"/>
            </a:solidFill>
            <a:effectLst/>
            <a:latin typeface="Calibri"/>
            <a:ea typeface="+mn-ea"/>
            <a:cs typeface="+mn-cs"/>
          </a:endParaRPr>
        </a:p>
        <a:p>
          <a:pPr marL="285750" lvl="0" indent="-285750" fontAlgn="base">
            <a:buFont typeface="Arial" panose="020B0604020202020204" pitchFamily="34" charset="0"/>
            <a:buChar char="•"/>
          </a:pPr>
          <a:r>
            <a:rPr lang="en-US" sz="1400" kern="1200">
              <a:solidFill>
                <a:srgbClr val="000000"/>
              </a:solidFill>
              <a:effectLst/>
              <a:latin typeface="Calibri"/>
              <a:ea typeface="+mn-ea"/>
              <a:cs typeface="+mn-cs"/>
            </a:rPr>
            <a:t>The tool will provide guidance to support a partner or project to  incorporate a gender lens</a:t>
          </a:r>
          <a:endParaRPr kumimoji="0" lang="en-US" altLang="en-US" sz="1000" b="0" i="0" u="none" strike="noStrike" kern="1200" cap="none" spc="0" normalizeH="0" baseline="0">
            <a:ln>
              <a:noFill/>
            </a:ln>
            <a:solidFill>
              <a:srgbClr val="000000">
                <a:lumMod val="75000"/>
                <a:lumOff val="25000"/>
              </a:srgbClr>
            </a:solidFill>
            <a:effectLst/>
            <a:uLnTx/>
            <a:uFillTx/>
            <a:latin typeface="Calibri" panose="020F0502020204030204" pitchFamily="34" charset="0"/>
            <a:cs typeface="Calibri" panose="020F0502020204030204" pitchFamily="34" charset="0"/>
          </a:endParaRPr>
        </a:p>
      </xdr:txBody>
    </xdr:sp>
    <xdr:clientData/>
  </xdr:twoCellAnchor>
  <xdr:twoCellAnchor>
    <xdr:from>
      <xdr:col>1</xdr:col>
      <xdr:colOff>145693</xdr:colOff>
      <xdr:row>10</xdr:row>
      <xdr:rowOff>228600</xdr:rowOff>
    </xdr:from>
    <xdr:to>
      <xdr:col>1</xdr:col>
      <xdr:colOff>2790840</xdr:colOff>
      <xdr:row>14</xdr:row>
      <xdr:rowOff>114860</xdr:rowOff>
    </xdr:to>
    <xdr:sp macro="" textlink="">
      <xdr:nvSpPr>
        <xdr:cNvPr id="33" name="Rectangle: Rounded Corners 32">
          <a:extLst>
            <a:ext uri="{FF2B5EF4-FFF2-40B4-BE49-F238E27FC236}">
              <a16:creationId xmlns:a16="http://schemas.microsoft.com/office/drawing/2014/main" id="{00000000-0008-0000-0000-000021000000}"/>
            </a:ext>
          </a:extLst>
        </xdr:cNvPr>
        <xdr:cNvSpPr/>
      </xdr:nvSpPr>
      <xdr:spPr bwMode="auto">
        <a:xfrm>
          <a:off x="669568" y="2705100"/>
          <a:ext cx="2645147" cy="953060"/>
        </a:xfrm>
        <a:prstGeom prst="roundRect">
          <a:avLst>
            <a:gd name="adj" fmla="val 8223"/>
          </a:avLst>
        </a:prstGeom>
        <a:noFill/>
        <a:ln w="28575" cap="flat" cmpd="sng" algn="ctr">
          <a:solidFill>
            <a:srgbClr val="0072C6"/>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1" i="0" u="none" strike="noStrike" kern="1200" cap="none" spc="0" normalizeH="0" baseline="0">
              <a:ln>
                <a:noFill/>
              </a:ln>
              <a:solidFill>
                <a:srgbClr val="0072C6"/>
              </a:solidFill>
              <a:effectLst/>
              <a:uLnTx/>
              <a:uFillTx/>
              <a:latin typeface="Calibri"/>
              <a:cs typeface="Calibri" panose="020F0502020204030204" pitchFamily="34" charset="0"/>
            </a:rPr>
            <a:t>Why is it important?</a:t>
          </a:r>
        </a:p>
      </xdr:txBody>
    </xdr:sp>
    <xdr:clientData/>
  </xdr:twoCellAnchor>
  <xdr:twoCellAnchor>
    <xdr:from>
      <xdr:col>1</xdr:col>
      <xdr:colOff>3247801</xdr:colOff>
      <xdr:row>4</xdr:row>
      <xdr:rowOff>209216</xdr:rowOff>
    </xdr:from>
    <xdr:to>
      <xdr:col>3</xdr:col>
      <xdr:colOff>1924050</xdr:colOff>
      <xdr:row>9</xdr:row>
      <xdr:rowOff>190691</xdr:rowOff>
    </xdr:to>
    <xdr:sp macro="" textlink="">
      <xdr:nvSpPr>
        <xdr:cNvPr id="34" name="TextBox 14">
          <a:extLst>
            <a:ext uri="{FF2B5EF4-FFF2-40B4-BE49-F238E27FC236}">
              <a16:creationId xmlns:a16="http://schemas.microsoft.com/office/drawing/2014/main" id="{00000000-0008-0000-0000-000022000000}"/>
            </a:ext>
          </a:extLst>
        </xdr:cNvPr>
        <xdr:cNvSpPr txBox="1">
          <a:spLocks noChangeArrowheads="1"/>
        </xdr:cNvSpPr>
      </xdr:nvSpPr>
      <xdr:spPr bwMode="gray">
        <a:xfrm>
          <a:off x="3771676" y="1085516"/>
          <a:ext cx="9239474" cy="1314975"/>
        </a:xfrm>
        <a:prstGeom prst="rect">
          <a:avLst/>
        </a:prstGeom>
        <a:noFill/>
        <a:ln w="12700" cap="flat" cmpd="sng" algn="ctr">
          <a:noFill/>
          <a:prstDash val="solid"/>
          <a:miter lim="800000"/>
        </a:ln>
        <a:effectLst/>
      </xdr:spPr>
      <xdr:style>
        <a:lnRef idx="2">
          <a:schemeClr val="accent1"/>
        </a:lnRef>
        <a:fillRef idx="1">
          <a:schemeClr val="lt1"/>
        </a:fillRef>
        <a:effectRef idx="0">
          <a:schemeClr val="accent1"/>
        </a:effectRef>
        <a:fontRef idx="minor">
          <a:schemeClr val="dk1"/>
        </a:fontRef>
      </xdr:style>
      <xdr:txBody>
        <a:bodyPr wrap="square" lIns="0" tIns="0" rIns="0" bIns="0">
          <a:spAutoFit/>
        </a:bodyP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r>
            <a:rPr lang="en-US" sz="1400" kern="1200">
              <a:solidFill>
                <a:srgbClr val="000000"/>
              </a:solidFill>
              <a:effectLst/>
              <a:latin typeface="Calibri"/>
              <a:ea typeface="+mn-ea"/>
              <a:cs typeface="+mn-cs"/>
            </a:rPr>
            <a:t>An excel guide to support IDH staff to have conversations with partners on integrating gender, and to incorporate a gender lens in their projects. The tool can be used to assess gender within partner organizations, as well as within IDH and partner projects, programs and platforms. IDH believes changes at the project level need to go hand in hand with changes at the partner level – partners who understand and prioritize gender within their organizations are more likely to address gender within their projects. The tool asks a series of questions to support IDH staff to examine their projects, either individually or with their partners. Based on the answers given, a list of potential recommendations is provided for a partner or project to work on.</a:t>
          </a:r>
          <a:endParaRPr kumimoji="0" lang="en-US" altLang="en-US" sz="400" b="0" i="0" u="none" strike="noStrike" kern="1200" cap="none" spc="0" normalizeH="0" baseline="0">
            <a:ln>
              <a:noFill/>
            </a:ln>
            <a:solidFill>
              <a:srgbClr val="000000">
                <a:lumMod val="75000"/>
                <a:lumOff val="25000"/>
              </a:srgbClr>
            </a:solidFill>
            <a:effectLst/>
            <a:uLnTx/>
            <a:uFillTx/>
            <a:latin typeface="Calibri" panose="020F0502020204030204" pitchFamily="34" charset="0"/>
            <a:cs typeface="Calibri" panose="020F0502020204030204" pitchFamily="34" charset="0"/>
          </a:endParaRPr>
        </a:p>
      </xdr:txBody>
    </xdr:sp>
    <xdr:clientData/>
  </xdr:twoCellAnchor>
  <xdr:twoCellAnchor>
    <xdr:from>
      <xdr:col>1</xdr:col>
      <xdr:colOff>3222401</xdr:colOff>
      <xdr:row>15</xdr:row>
      <xdr:rowOff>197904</xdr:rowOff>
    </xdr:from>
    <xdr:to>
      <xdr:col>3</xdr:col>
      <xdr:colOff>498474</xdr:colOff>
      <xdr:row>18</xdr:row>
      <xdr:rowOff>55292</xdr:rowOff>
    </xdr:to>
    <xdr:sp macro="" textlink="">
      <xdr:nvSpPr>
        <xdr:cNvPr id="35" name="TextBox 9">
          <a:extLst>
            <a:ext uri="{FF2B5EF4-FFF2-40B4-BE49-F238E27FC236}">
              <a16:creationId xmlns:a16="http://schemas.microsoft.com/office/drawing/2014/main" id="{00000000-0008-0000-0000-000023000000}"/>
            </a:ext>
          </a:extLst>
        </xdr:cNvPr>
        <xdr:cNvSpPr txBox="1">
          <a:spLocks noChangeArrowheads="1"/>
        </xdr:cNvSpPr>
      </xdr:nvSpPr>
      <xdr:spPr bwMode="gray">
        <a:xfrm>
          <a:off x="3746276" y="4007904"/>
          <a:ext cx="7839298" cy="657488"/>
        </a:xfrm>
        <a:prstGeom prst="rect">
          <a:avLst/>
        </a:prstGeom>
        <a:noFill/>
        <a:ln w="12700" cap="flat" cmpd="sng" algn="ctr">
          <a:noFill/>
          <a:prstDash val="solid"/>
          <a:miter lim="800000"/>
          <a:headEnd/>
          <a:tailEnd/>
        </a:ln>
        <a:effectLst/>
      </xdr:spPr>
      <xdr:style>
        <a:lnRef idx="2">
          <a:schemeClr val="accent1"/>
        </a:lnRef>
        <a:fillRef idx="1">
          <a:schemeClr val="lt1"/>
        </a:fillRef>
        <a:effectRef idx="0">
          <a:schemeClr val="accent1"/>
        </a:effectRef>
        <a:fontRef idx="minor">
          <a:schemeClr val="dk1"/>
        </a:fontRef>
      </xdr:style>
      <xdr:txBody>
        <a:bodyPr wrap="square" lIns="0" tIns="0" rIns="0" bIns="0">
          <a:spAutoFit/>
        </a:bodyP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pPr marL="342900" lvl="0" indent="-342900">
            <a:buFont typeface="Arial" panose="020B0604020202020204" pitchFamily="34" charset="0"/>
            <a:buChar char="•"/>
          </a:pPr>
          <a:r>
            <a:rPr lang="en-US" sz="1400" kern="1200">
              <a:solidFill>
                <a:srgbClr val="000000"/>
              </a:solidFill>
              <a:effectLst/>
              <a:latin typeface="Calibri"/>
              <a:ea typeface="+mn-ea"/>
              <a:cs typeface="+mn-cs"/>
            </a:rPr>
            <a:t>IDH staff when evaluating a project proposal or when implementing a project</a:t>
          </a:r>
        </a:p>
        <a:p>
          <a:pPr marL="342900" lvl="0" indent="-342900">
            <a:buFont typeface="Arial" panose="020B0604020202020204" pitchFamily="34" charset="0"/>
            <a:buChar char="•"/>
          </a:pPr>
          <a:endParaRPr lang="en-NL" sz="1400" kern="1200">
            <a:solidFill>
              <a:srgbClr val="000000"/>
            </a:solidFill>
            <a:effectLst/>
            <a:latin typeface="Calibri"/>
            <a:ea typeface="+mn-ea"/>
            <a:cs typeface="+mn-cs"/>
          </a:endParaRPr>
        </a:p>
        <a:p>
          <a:pPr marL="342900" indent="-342900">
            <a:buFont typeface="Arial" panose="020B0604020202020204" pitchFamily="34" charset="0"/>
            <a:buChar char="•"/>
          </a:pPr>
          <a:r>
            <a:rPr lang="en-US" sz="1400" kern="1200">
              <a:solidFill>
                <a:srgbClr val="000000"/>
              </a:solidFill>
              <a:effectLst/>
              <a:latin typeface="Calibri"/>
              <a:ea typeface="+mn-ea"/>
              <a:cs typeface="+mn-cs"/>
            </a:rPr>
            <a:t>IDH staff to assess a project for the IDH KPI measurement on gender</a:t>
          </a:r>
          <a:endParaRPr kumimoji="0" lang="en-US" altLang="en-US" sz="1000" b="0" i="0" u="none" strike="noStrike" kern="1200" cap="none" spc="0" normalizeH="0" baseline="0">
            <a:ln>
              <a:noFill/>
            </a:ln>
            <a:solidFill>
              <a:srgbClr val="000000">
                <a:lumMod val="75000"/>
                <a:lumOff val="25000"/>
              </a:srgbClr>
            </a:solidFill>
            <a:effectLst/>
            <a:uLnTx/>
            <a:uFillTx/>
            <a:latin typeface="Calibri" panose="020F0502020204030204" pitchFamily="34" charset="0"/>
            <a:cs typeface="Calibri" panose="020F0502020204030204" pitchFamily="34" charset="0"/>
          </a:endParaRPr>
        </a:p>
      </xdr:txBody>
    </xdr:sp>
    <xdr:clientData/>
  </xdr:twoCellAnchor>
  <xdr:twoCellAnchor>
    <xdr:from>
      <xdr:col>1</xdr:col>
      <xdr:colOff>174268</xdr:colOff>
      <xdr:row>15</xdr:row>
      <xdr:rowOff>133100</xdr:rowOff>
    </xdr:from>
    <xdr:to>
      <xdr:col>1</xdr:col>
      <xdr:colOff>2819415</xdr:colOff>
      <xdr:row>17</xdr:row>
      <xdr:rowOff>257175</xdr:rowOff>
    </xdr:to>
    <xdr:sp macro="" textlink="">
      <xdr:nvSpPr>
        <xdr:cNvPr id="36" name="Rectangle: Rounded Corners 35">
          <a:extLst>
            <a:ext uri="{FF2B5EF4-FFF2-40B4-BE49-F238E27FC236}">
              <a16:creationId xmlns:a16="http://schemas.microsoft.com/office/drawing/2014/main" id="{00000000-0008-0000-0000-000024000000}"/>
            </a:ext>
          </a:extLst>
        </xdr:cNvPr>
        <xdr:cNvSpPr/>
      </xdr:nvSpPr>
      <xdr:spPr bwMode="auto">
        <a:xfrm>
          <a:off x="698143" y="3943100"/>
          <a:ext cx="2645147" cy="657475"/>
        </a:xfrm>
        <a:prstGeom prst="roundRect">
          <a:avLst/>
        </a:prstGeom>
        <a:noFill/>
        <a:ln w="28575" cap="flat" cmpd="sng" algn="ctr">
          <a:solidFill>
            <a:srgbClr val="0072C6"/>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1" i="0" u="none" strike="noStrike" kern="1200" cap="none" spc="0" normalizeH="0" baseline="0">
              <a:ln>
                <a:noFill/>
              </a:ln>
              <a:solidFill>
                <a:srgbClr val="0072C6"/>
              </a:solidFill>
              <a:effectLst/>
              <a:uLnTx/>
              <a:uFillTx/>
              <a:latin typeface="Calibri"/>
              <a:cs typeface="Calibri" panose="020F0502020204030204" pitchFamily="34" charset="0"/>
            </a:rPr>
            <a:t>Who is it for?</a:t>
          </a:r>
        </a:p>
      </xdr:txBody>
    </xdr:sp>
    <xdr:clientData/>
  </xdr:twoCellAnchor>
  <xdr:twoCellAnchor>
    <xdr:from>
      <xdr:col>1</xdr:col>
      <xdr:colOff>164743</xdr:colOff>
      <xdr:row>5</xdr:row>
      <xdr:rowOff>0</xdr:rowOff>
    </xdr:from>
    <xdr:to>
      <xdr:col>1</xdr:col>
      <xdr:colOff>2809890</xdr:colOff>
      <xdr:row>9</xdr:row>
      <xdr:rowOff>28575</xdr:rowOff>
    </xdr:to>
    <xdr:sp macro="" textlink="">
      <xdr:nvSpPr>
        <xdr:cNvPr id="37" name="Rectangle: Rounded Corners 36">
          <a:extLst>
            <a:ext uri="{FF2B5EF4-FFF2-40B4-BE49-F238E27FC236}">
              <a16:creationId xmlns:a16="http://schemas.microsoft.com/office/drawing/2014/main" id="{00000000-0008-0000-0000-000025000000}"/>
            </a:ext>
          </a:extLst>
        </xdr:cNvPr>
        <xdr:cNvSpPr/>
      </xdr:nvSpPr>
      <xdr:spPr bwMode="auto">
        <a:xfrm>
          <a:off x="688618" y="1143000"/>
          <a:ext cx="2645147" cy="1095375"/>
        </a:xfrm>
        <a:prstGeom prst="roundRect">
          <a:avLst/>
        </a:prstGeom>
        <a:noFill/>
        <a:ln w="28575" cap="flat" cmpd="sng" algn="ctr">
          <a:solidFill>
            <a:srgbClr val="0072C6"/>
          </a:solidFill>
          <a:prstDash val="solid"/>
          <a:miter lim="800000"/>
        </a:ln>
        <a:effectLst/>
      </xdr:spPr>
      <xdr:style>
        <a:lnRef idx="1">
          <a:schemeClr val="accent1"/>
        </a:lnRef>
        <a:fillRef idx="0">
          <a:schemeClr val="accent1"/>
        </a:fillRef>
        <a:effectRef idx="0">
          <a:schemeClr val="accent1"/>
        </a:effectRef>
        <a:fontRef idx="minor">
          <a:schemeClr val="tx1"/>
        </a:fontRef>
      </xdr:style>
      <xdr:txBody>
        <a:bodyPr wrap="square" anchor="ctr"/>
        <a:lstStyle>
          <a:defPPr>
            <a:defRPr lang="en-US"/>
          </a:defPPr>
          <a:lvl1pPr marL="0" algn="l" defTabSz="1072866" rtl="0" eaLnBrk="1" latinLnBrk="0" hangingPunct="1">
            <a:defRPr sz="2100" kern="1200">
              <a:solidFill>
                <a:srgbClr val="000000"/>
              </a:solidFill>
              <a:latin typeface="Calibri"/>
            </a:defRPr>
          </a:lvl1pPr>
          <a:lvl2pPr marL="536433" algn="l" defTabSz="1072866" rtl="0" eaLnBrk="1" latinLnBrk="0" hangingPunct="1">
            <a:defRPr sz="2100" kern="1200">
              <a:solidFill>
                <a:srgbClr val="000000"/>
              </a:solidFill>
              <a:latin typeface="Calibri"/>
            </a:defRPr>
          </a:lvl2pPr>
          <a:lvl3pPr marL="1072866" algn="l" defTabSz="1072866" rtl="0" eaLnBrk="1" latinLnBrk="0" hangingPunct="1">
            <a:defRPr sz="2100" kern="1200">
              <a:solidFill>
                <a:srgbClr val="000000"/>
              </a:solidFill>
              <a:latin typeface="Calibri"/>
            </a:defRPr>
          </a:lvl3pPr>
          <a:lvl4pPr marL="1609298" algn="l" defTabSz="1072866" rtl="0" eaLnBrk="1" latinLnBrk="0" hangingPunct="1">
            <a:defRPr sz="2100" kern="1200">
              <a:solidFill>
                <a:srgbClr val="000000"/>
              </a:solidFill>
              <a:latin typeface="Calibri"/>
            </a:defRPr>
          </a:lvl4pPr>
          <a:lvl5pPr marL="2145731" algn="l" defTabSz="1072866" rtl="0" eaLnBrk="1" latinLnBrk="0" hangingPunct="1">
            <a:defRPr sz="2100" kern="1200">
              <a:solidFill>
                <a:srgbClr val="000000"/>
              </a:solidFill>
              <a:latin typeface="Calibri"/>
            </a:defRPr>
          </a:lvl5pPr>
          <a:lvl6pPr marL="2682164" algn="l" defTabSz="1072866" rtl="0" eaLnBrk="1" latinLnBrk="0" hangingPunct="1">
            <a:defRPr sz="2100" kern="1200">
              <a:solidFill>
                <a:srgbClr val="000000"/>
              </a:solidFill>
              <a:latin typeface="Calibri"/>
            </a:defRPr>
          </a:lvl6pPr>
          <a:lvl7pPr marL="3218597" algn="l" defTabSz="1072866" rtl="0" eaLnBrk="1" latinLnBrk="0" hangingPunct="1">
            <a:defRPr sz="2100" kern="1200">
              <a:solidFill>
                <a:srgbClr val="000000"/>
              </a:solidFill>
              <a:latin typeface="Calibri"/>
            </a:defRPr>
          </a:lvl7pPr>
          <a:lvl8pPr marL="3755029" algn="l" defTabSz="1072866" rtl="0" eaLnBrk="1" latinLnBrk="0" hangingPunct="1">
            <a:defRPr sz="2100" kern="1200">
              <a:solidFill>
                <a:srgbClr val="000000"/>
              </a:solidFill>
              <a:latin typeface="Calibri"/>
            </a:defRPr>
          </a:lvl8pPr>
          <a:lvl9pPr marL="4291462" algn="l" defTabSz="1072866" rtl="0" eaLnBrk="1" latinLnBrk="0" hangingPunct="1">
            <a:defRPr sz="2100" kern="1200">
              <a:solidFill>
                <a:srgbClr val="000000"/>
              </a:solidFill>
              <a:latin typeface="Calibri"/>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400" b="1" i="0" u="none" strike="noStrike" kern="1200" cap="none" spc="0" normalizeH="0" baseline="0">
              <a:ln>
                <a:noFill/>
              </a:ln>
              <a:solidFill>
                <a:srgbClr val="0072C6"/>
              </a:solidFill>
              <a:effectLst/>
              <a:uLnTx/>
              <a:uFillTx/>
              <a:latin typeface="Calibri"/>
              <a:cs typeface="Calibri" panose="020F0502020204030204" pitchFamily="34" charset="0"/>
            </a:rPr>
            <a:t>What is the gender tool?</a:t>
          </a:r>
        </a:p>
      </xdr:txBody>
    </xdr:sp>
    <xdr:clientData/>
  </xdr:twoCellAnchor>
  <xdr:twoCellAnchor>
    <xdr:from>
      <xdr:col>1</xdr:col>
      <xdr:colOff>3065975</xdr:colOff>
      <xdr:row>4</xdr:row>
      <xdr:rowOff>11349</xdr:rowOff>
    </xdr:from>
    <xdr:to>
      <xdr:col>3</xdr:col>
      <xdr:colOff>885825</xdr:colOff>
      <xdr:row>4</xdr:row>
      <xdr:rowOff>11349</xdr:rowOff>
    </xdr:to>
    <xdr:cxnSp macro="">
      <xdr:nvCxnSpPr>
        <xdr:cNvPr id="38" name="Straight Connector 37">
          <a:extLst>
            <a:ext uri="{FF2B5EF4-FFF2-40B4-BE49-F238E27FC236}">
              <a16:creationId xmlns:a16="http://schemas.microsoft.com/office/drawing/2014/main" id="{00000000-0008-0000-0000-000026000000}"/>
            </a:ext>
          </a:extLst>
        </xdr:cNvPr>
        <xdr:cNvCxnSpPr>
          <a:cxnSpLocks/>
        </xdr:cNvCxnSpPr>
      </xdr:nvCxnSpPr>
      <xdr:spPr bwMode="auto">
        <a:xfrm>
          <a:off x="4113725" y="744774"/>
          <a:ext cx="8449750" cy="0"/>
        </a:xfrm>
        <a:prstGeom prst="line">
          <a:avLst/>
        </a:prstGeom>
        <a:noFill/>
        <a:ln w="28575" algn="ctr">
          <a:solidFill>
            <a:srgbClr val="0072C6"/>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xdr:col>
      <xdr:colOff>3056450</xdr:colOff>
      <xdr:row>10</xdr:row>
      <xdr:rowOff>94113</xdr:rowOff>
    </xdr:from>
    <xdr:to>
      <xdr:col>3</xdr:col>
      <xdr:colOff>892175</xdr:colOff>
      <xdr:row>10</xdr:row>
      <xdr:rowOff>94113</xdr:rowOff>
    </xdr:to>
    <xdr:cxnSp macro="">
      <xdr:nvCxnSpPr>
        <xdr:cNvPr id="39" name="Straight Connector 38">
          <a:extLst>
            <a:ext uri="{FF2B5EF4-FFF2-40B4-BE49-F238E27FC236}">
              <a16:creationId xmlns:a16="http://schemas.microsoft.com/office/drawing/2014/main" id="{00000000-0008-0000-0000-000027000000}"/>
            </a:ext>
          </a:extLst>
        </xdr:cNvPr>
        <xdr:cNvCxnSpPr>
          <a:cxnSpLocks/>
        </xdr:cNvCxnSpPr>
      </xdr:nvCxnSpPr>
      <xdr:spPr bwMode="auto">
        <a:xfrm>
          <a:off x="3580325" y="2570613"/>
          <a:ext cx="8398950" cy="0"/>
        </a:xfrm>
        <a:prstGeom prst="line">
          <a:avLst/>
        </a:prstGeom>
        <a:noFill/>
        <a:ln w="28575" algn="ctr">
          <a:solidFill>
            <a:srgbClr val="0072C6"/>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xdr:col>
      <xdr:colOff>3046925</xdr:colOff>
      <xdr:row>14</xdr:row>
      <xdr:rowOff>230154</xdr:rowOff>
    </xdr:from>
    <xdr:to>
      <xdr:col>3</xdr:col>
      <xdr:colOff>962025</xdr:colOff>
      <xdr:row>14</xdr:row>
      <xdr:rowOff>230154</xdr:rowOff>
    </xdr:to>
    <xdr:cxnSp macro="">
      <xdr:nvCxnSpPr>
        <xdr:cNvPr id="40" name="Straight Connector 39">
          <a:extLst>
            <a:ext uri="{FF2B5EF4-FFF2-40B4-BE49-F238E27FC236}">
              <a16:creationId xmlns:a16="http://schemas.microsoft.com/office/drawing/2014/main" id="{00000000-0008-0000-0000-000028000000}"/>
            </a:ext>
          </a:extLst>
        </xdr:cNvPr>
        <xdr:cNvCxnSpPr>
          <a:cxnSpLocks/>
        </xdr:cNvCxnSpPr>
      </xdr:nvCxnSpPr>
      <xdr:spPr bwMode="auto">
        <a:xfrm>
          <a:off x="3570800" y="3773454"/>
          <a:ext cx="8478325" cy="0"/>
        </a:xfrm>
        <a:prstGeom prst="line">
          <a:avLst/>
        </a:prstGeom>
        <a:noFill/>
        <a:ln w="28575" algn="ctr">
          <a:solidFill>
            <a:srgbClr val="0072C6"/>
          </a:solidFill>
          <a:miter lim="800000"/>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220889</xdr:colOff>
      <xdr:row>15</xdr:row>
      <xdr:rowOff>105291</xdr:rowOff>
    </xdr:from>
    <xdr:to>
      <xdr:col>1</xdr:col>
      <xdr:colOff>2770908</xdr:colOff>
      <xdr:row>19</xdr:row>
      <xdr:rowOff>69273</xdr:rowOff>
    </xdr:to>
    <xdr:sp macro="" textlink="">
      <xdr:nvSpPr>
        <xdr:cNvPr id="3" name="Speech Bubble: Oval 2">
          <a:extLst>
            <a:ext uri="{FF2B5EF4-FFF2-40B4-BE49-F238E27FC236}">
              <a16:creationId xmlns:a16="http://schemas.microsoft.com/office/drawing/2014/main" id="{00000000-0008-0000-0100-000003000000}"/>
            </a:ext>
          </a:extLst>
        </xdr:cNvPr>
        <xdr:cNvSpPr/>
      </xdr:nvSpPr>
      <xdr:spPr>
        <a:xfrm>
          <a:off x="844344" y="3568927"/>
          <a:ext cx="2550019" cy="1003073"/>
        </a:xfrm>
        <a:prstGeom prst="wedgeEllipseCallout">
          <a:avLst>
            <a:gd name="adj1" fmla="val 34487"/>
            <a:gd name="adj2" fmla="val 61734"/>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endParaRPr lang="en-US" sz="2000" b="0">
            <a:solidFill>
              <a:sysClr val="windowText" lastClr="000000"/>
            </a:solidFill>
          </a:endParaRPr>
        </a:p>
      </xdr:txBody>
    </xdr:sp>
    <xdr:clientData/>
  </xdr:twoCellAnchor>
  <xdr:twoCellAnchor>
    <xdr:from>
      <xdr:col>8</xdr:col>
      <xdr:colOff>278278</xdr:colOff>
      <xdr:row>45</xdr:row>
      <xdr:rowOff>594180</xdr:rowOff>
    </xdr:from>
    <xdr:to>
      <xdr:col>8</xdr:col>
      <xdr:colOff>2148033</xdr:colOff>
      <xdr:row>45</xdr:row>
      <xdr:rowOff>2284640</xdr:rowOff>
    </xdr:to>
    <xdr:sp macro="" textlink="">
      <xdr:nvSpPr>
        <xdr:cNvPr id="4" name="Speech Bubble: Oval 3">
          <a:extLst>
            <a:ext uri="{FF2B5EF4-FFF2-40B4-BE49-F238E27FC236}">
              <a16:creationId xmlns:a16="http://schemas.microsoft.com/office/drawing/2014/main" id="{00000000-0008-0000-0100-000004000000}"/>
            </a:ext>
          </a:extLst>
        </xdr:cNvPr>
        <xdr:cNvSpPr/>
      </xdr:nvSpPr>
      <xdr:spPr>
        <a:xfrm>
          <a:off x="16915278" y="11849555"/>
          <a:ext cx="1869755" cy="1690460"/>
        </a:xfrm>
        <a:prstGeom prst="wedgeEllipseCallout">
          <a:avLst>
            <a:gd name="adj1" fmla="val 34487"/>
            <a:gd name="adj2" fmla="val 61734"/>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a:solidFill>
                <a:sysClr val="windowText" lastClr="000000"/>
              </a:solidFill>
            </a:rPr>
            <a:t>Go</a:t>
          </a:r>
          <a:r>
            <a:rPr lang="en-US" sz="1800" b="0" baseline="0">
              <a:solidFill>
                <a:sysClr val="windowText" lastClr="000000"/>
              </a:solidFill>
            </a:rPr>
            <a:t> to </a:t>
          </a:r>
        </a:p>
        <a:p>
          <a:pPr algn="ctr"/>
          <a:r>
            <a:rPr lang="en-US" sz="1800" b="0" baseline="0">
              <a:solidFill>
                <a:sysClr val="windowText" lastClr="000000"/>
              </a:solidFill>
            </a:rPr>
            <a:t>Step 1</a:t>
          </a:r>
          <a:endParaRPr lang="en-US" sz="1800" b="0">
            <a:solidFill>
              <a:sysClr val="windowText" lastClr="000000"/>
            </a:solidFill>
          </a:endParaRPr>
        </a:p>
      </xdr:txBody>
    </xdr:sp>
    <xdr:clientData/>
  </xdr:twoCellAnchor>
  <xdr:twoCellAnchor>
    <xdr:from>
      <xdr:col>8</xdr:col>
      <xdr:colOff>297328</xdr:colOff>
      <xdr:row>46</xdr:row>
      <xdr:rowOff>332581</xdr:rowOff>
    </xdr:from>
    <xdr:to>
      <xdr:col>8</xdr:col>
      <xdr:colOff>2160733</xdr:colOff>
      <xdr:row>46</xdr:row>
      <xdr:rowOff>1986642</xdr:rowOff>
    </xdr:to>
    <xdr:sp macro="" textlink="">
      <xdr:nvSpPr>
        <xdr:cNvPr id="5" name="Speech Bubble: Oval 4">
          <a:extLst>
            <a:ext uri="{FF2B5EF4-FFF2-40B4-BE49-F238E27FC236}">
              <a16:creationId xmlns:a16="http://schemas.microsoft.com/office/drawing/2014/main" id="{00000000-0008-0000-0100-000005000000}"/>
            </a:ext>
          </a:extLst>
        </xdr:cNvPr>
        <xdr:cNvSpPr/>
      </xdr:nvSpPr>
      <xdr:spPr>
        <a:xfrm>
          <a:off x="16598685" y="13517902"/>
          <a:ext cx="1863405" cy="1654061"/>
        </a:xfrm>
        <a:prstGeom prst="wedgeEllipseCallout">
          <a:avLst>
            <a:gd name="adj1" fmla="val 34487"/>
            <a:gd name="adj2" fmla="val 61734"/>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a:solidFill>
                <a:sysClr val="windowText" lastClr="000000"/>
              </a:solidFill>
            </a:rPr>
            <a:t>Go</a:t>
          </a:r>
          <a:r>
            <a:rPr lang="en-US" sz="1800" b="0" baseline="0">
              <a:solidFill>
                <a:sysClr val="windowText" lastClr="000000"/>
              </a:solidFill>
            </a:rPr>
            <a:t> to </a:t>
          </a:r>
        </a:p>
        <a:p>
          <a:pPr algn="ctr"/>
          <a:r>
            <a:rPr lang="en-US" sz="1800" b="0" baseline="0">
              <a:solidFill>
                <a:sysClr val="windowText" lastClr="000000"/>
              </a:solidFill>
            </a:rPr>
            <a:t>Step 2</a:t>
          </a:r>
          <a:endParaRPr lang="en-US" sz="1800" b="0">
            <a:solidFill>
              <a:sysClr val="windowText" lastClr="000000"/>
            </a:solidFill>
          </a:endParaRPr>
        </a:p>
      </xdr:txBody>
    </xdr:sp>
    <xdr:clientData/>
  </xdr:twoCellAnchor>
  <xdr:twoCellAnchor>
    <xdr:from>
      <xdr:col>8</xdr:col>
      <xdr:colOff>294153</xdr:colOff>
      <xdr:row>47</xdr:row>
      <xdr:rowOff>273377</xdr:rowOff>
    </xdr:from>
    <xdr:to>
      <xdr:col>8</xdr:col>
      <xdr:colOff>2163908</xdr:colOff>
      <xdr:row>47</xdr:row>
      <xdr:rowOff>1891392</xdr:rowOff>
    </xdr:to>
    <xdr:sp macro="" textlink="">
      <xdr:nvSpPr>
        <xdr:cNvPr id="6" name="Speech Bubble: Oval 5">
          <a:extLst>
            <a:ext uri="{FF2B5EF4-FFF2-40B4-BE49-F238E27FC236}">
              <a16:creationId xmlns:a16="http://schemas.microsoft.com/office/drawing/2014/main" id="{00000000-0008-0000-0100-000006000000}"/>
            </a:ext>
          </a:extLst>
        </xdr:cNvPr>
        <xdr:cNvSpPr/>
      </xdr:nvSpPr>
      <xdr:spPr>
        <a:xfrm>
          <a:off x="16595510" y="15880770"/>
          <a:ext cx="1869755" cy="1618015"/>
        </a:xfrm>
        <a:prstGeom prst="wedgeEllipseCallout">
          <a:avLst>
            <a:gd name="adj1" fmla="val 34487"/>
            <a:gd name="adj2" fmla="val 61734"/>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a:solidFill>
                <a:sysClr val="windowText" lastClr="000000"/>
              </a:solidFill>
            </a:rPr>
            <a:t>Go</a:t>
          </a:r>
          <a:r>
            <a:rPr lang="en-US" sz="1800" b="0" baseline="0">
              <a:solidFill>
                <a:sysClr val="windowText" lastClr="000000"/>
              </a:solidFill>
            </a:rPr>
            <a:t> to </a:t>
          </a:r>
        </a:p>
        <a:p>
          <a:pPr algn="ctr"/>
          <a:r>
            <a:rPr lang="en-US" sz="1800" b="0" baseline="0">
              <a:solidFill>
                <a:sysClr val="windowText" lastClr="000000"/>
              </a:solidFill>
            </a:rPr>
            <a:t>Step 3</a:t>
          </a:r>
          <a:endParaRPr lang="en-US" sz="1800" b="0">
            <a:solidFill>
              <a:sysClr val="windowText" lastClr="000000"/>
            </a:solidFill>
          </a:endParaRPr>
        </a:p>
      </xdr:txBody>
    </xdr:sp>
    <xdr:clientData/>
  </xdr:twoCellAnchor>
  <xdr:twoCellAnchor>
    <xdr:from>
      <xdr:col>8</xdr:col>
      <xdr:colOff>1076325</xdr:colOff>
      <xdr:row>45</xdr:row>
      <xdr:rowOff>1848304</xdr:rowOff>
    </xdr:from>
    <xdr:to>
      <xdr:col>8</xdr:col>
      <xdr:colOff>1440089</xdr:colOff>
      <xdr:row>45</xdr:row>
      <xdr:rowOff>2229304</xdr:rowOff>
    </xdr:to>
    <xdr:sp macro="" textlink="">
      <xdr:nvSpPr>
        <xdr:cNvPr id="12" name="Arrow: Right 11">
          <a:hlinkClick xmlns:r="http://schemas.openxmlformats.org/officeDocument/2006/relationships" r:id="rId1"/>
          <a:extLst>
            <a:ext uri="{FF2B5EF4-FFF2-40B4-BE49-F238E27FC236}">
              <a16:creationId xmlns:a16="http://schemas.microsoft.com/office/drawing/2014/main" id="{00000000-0008-0000-0100-00000C000000}"/>
            </a:ext>
          </a:extLst>
        </xdr:cNvPr>
        <xdr:cNvSpPr/>
      </xdr:nvSpPr>
      <xdr:spPr>
        <a:xfrm>
          <a:off x="17713325" y="13103679"/>
          <a:ext cx="363764"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1106261</xdr:colOff>
      <xdr:row>46</xdr:row>
      <xdr:rowOff>1540782</xdr:rowOff>
    </xdr:from>
    <xdr:to>
      <xdr:col>8</xdr:col>
      <xdr:colOff>1496785</xdr:colOff>
      <xdr:row>46</xdr:row>
      <xdr:rowOff>1905000</xdr:rowOff>
    </xdr:to>
    <xdr:sp macro="" textlink="">
      <xdr:nvSpPr>
        <xdr:cNvPr id="13" name="Arrow: Right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17407618" y="14726103"/>
          <a:ext cx="390524" cy="3642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1114424</xdr:colOff>
      <xdr:row>47</xdr:row>
      <xdr:rowOff>1460500</xdr:rowOff>
    </xdr:from>
    <xdr:to>
      <xdr:col>8</xdr:col>
      <xdr:colOff>1455963</xdr:colOff>
      <xdr:row>47</xdr:row>
      <xdr:rowOff>1840139</xdr:rowOff>
    </xdr:to>
    <xdr:sp macro="" textlink="">
      <xdr:nvSpPr>
        <xdr:cNvPr id="14" name="Arrow: Right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17415781" y="17067893"/>
          <a:ext cx="341539" cy="37963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10784</xdr:colOff>
      <xdr:row>33</xdr:row>
      <xdr:rowOff>428060</xdr:rowOff>
    </xdr:from>
    <xdr:to>
      <xdr:col>3</xdr:col>
      <xdr:colOff>1143000</xdr:colOff>
      <xdr:row>33</xdr:row>
      <xdr:rowOff>428060</xdr:rowOff>
    </xdr:to>
    <xdr:cxnSp macro="">
      <xdr:nvCxnSpPr>
        <xdr:cNvPr id="16" name="Straight Connector 15">
          <a:extLst>
            <a:ext uri="{FF2B5EF4-FFF2-40B4-BE49-F238E27FC236}">
              <a16:creationId xmlns:a16="http://schemas.microsoft.com/office/drawing/2014/main" id="{00000000-0008-0000-0100-000010000000}"/>
            </a:ext>
          </a:extLst>
        </xdr:cNvPr>
        <xdr:cNvCxnSpPr>
          <a:cxnSpLocks/>
        </xdr:cNvCxnSpPr>
      </xdr:nvCxnSpPr>
      <xdr:spPr>
        <a:xfrm flipH="1">
          <a:off x="12691734" y="6987610"/>
          <a:ext cx="1135391" cy="0"/>
        </a:xfrm>
        <a:prstGeom prst="line">
          <a:avLst/>
        </a:prstGeom>
        <a:ln w="38100">
          <a:solidFill>
            <a:srgbClr val="3581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1367117</xdr:colOff>
      <xdr:row>32</xdr:row>
      <xdr:rowOff>185644</xdr:rowOff>
    </xdr:from>
    <xdr:to>
      <xdr:col>6</xdr:col>
      <xdr:colOff>23156</xdr:colOff>
      <xdr:row>38</xdr:row>
      <xdr:rowOff>858632</xdr:rowOff>
    </xdr:to>
    <xdr:pic>
      <xdr:nvPicPr>
        <xdr:cNvPr id="8" name="Picture 7">
          <a:extLst>
            <a:ext uri="{FF2B5EF4-FFF2-40B4-BE49-F238E27FC236}">
              <a16:creationId xmlns:a16="http://schemas.microsoft.com/office/drawing/2014/main" id="{C507C4DC-81DA-4520-86FF-67A67887B709}"/>
            </a:ext>
          </a:extLst>
        </xdr:cNvPr>
        <xdr:cNvPicPr>
          <a:picLocks noChangeAspect="1"/>
        </xdr:cNvPicPr>
      </xdr:nvPicPr>
      <xdr:blipFill>
        <a:blip xmlns:r="http://schemas.openxmlformats.org/officeDocument/2006/relationships" r:embed="rId4"/>
        <a:stretch>
          <a:fillRect/>
        </a:stretch>
      </xdr:blipFill>
      <xdr:spPr>
        <a:xfrm>
          <a:off x="8807823" y="7267762"/>
          <a:ext cx="6272230" cy="4229474"/>
        </a:xfrm>
        <a:prstGeom prst="rect">
          <a:avLst/>
        </a:prstGeom>
      </xdr:spPr>
    </xdr:pic>
    <xdr:clientData/>
  </xdr:twoCellAnchor>
  <xdr:twoCellAnchor>
    <xdr:from>
      <xdr:col>3</xdr:col>
      <xdr:colOff>1255059</xdr:colOff>
      <xdr:row>32</xdr:row>
      <xdr:rowOff>145676</xdr:rowOff>
    </xdr:from>
    <xdr:to>
      <xdr:col>5</xdr:col>
      <xdr:colOff>1619997</xdr:colOff>
      <xdr:row>38</xdr:row>
      <xdr:rowOff>997595</xdr:rowOff>
    </xdr:to>
    <xdr:sp macro="" textlink="">
      <xdr:nvSpPr>
        <xdr:cNvPr id="20" name="Rectangle 19">
          <a:extLst>
            <a:ext uri="{FF2B5EF4-FFF2-40B4-BE49-F238E27FC236}">
              <a16:creationId xmlns:a16="http://schemas.microsoft.com/office/drawing/2014/main" id="{4A2DB59E-727F-435E-8BA3-31006469B9F0}"/>
            </a:ext>
          </a:extLst>
        </xdr:cNvPr>
        <xdr:cNvSpPr/>
      </xdr:nvSpPr>
      <xdr:spPr>
        <a:xfrm>
          <a:off x="8695765" y="7227794"/>
          <a:ext cx="6191997" cy="4415389"/>
        </a:xfrm>
        <a:prstGeom prst="rect">
          <a:avLst/>
        </a:prstGeom>
        <a:noFill/>
        <a:ln w="38100">
          <a:solidFill>
            <a:srgbClr val="3581D8"/>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48779</xdr:colOff>
      <xdr:row>41</xdr:row>
      <xdr:rowOff>35934</xdr:rowOff>
    </xdr:from>
    <xdr:to>
      <xdr:col>10</xdr:col>
      <xdr:colOff>15176500</xdr:colOff>
      <xdr:row>55</xdr:row>
      <xdr:rowOff>105930</xdr:rowOff>
    </xdr:to>
    <xdr:sp macro="" textlink="">
      <xdr:nvSpPr>
        <xdr:cNvPr id="2" name="Speech Bubble: Oval 1">
          <a:extLst>
            <a:ext uri="{FF2B5EF4-FFF2-40B4-BE49-F238E27FC236}">
              <a16:creationId xmlns:a16="http://schemas.microsoft.com/office/drawing/2014/main" id="{00000000-0008-0000-0200-000002000000}"/>
            </a:ext>
          </a:extLst>
        </xdr:cNvPr>
        <xdr:cNvSpPr/>
      </xdr:nvSpPr>
      <xdr:spPr>
        <a:xfrm>
          <a:off x="271029" y="44739934"/>
          <a:ext cx="28034096" cy="3848246"/>
        </a:xfrm>
        <a:prstGeom prst="wedgeEllipseCallout">
          <a:avLst>
            <a:gd name="adj1" fmla="val 48752"/>
            <a:gd name="adj2" fmla="val 43160"/>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lang="en-US" sz="2000" b="1" baseline="0">
              <a:solidFill>
                <a:sysClr val="windowText" lastClr="000000"/>
              </a:solidFill>
            </a:rPr>
            <a:t>FOR NEW PROJECTS:</a:t>
          </a:r>
        </a:p>
        <a:p>
          <a:pPr algn="l"/>
          <a:r>
            <a:rPr lang="en-US" sz="2000" b="1" baseline="0">
              <a:solidFill>
                <a:sysClr val="windowText" lastClr="000000"/>
              </a:solidFill>
            </a:rPr>
            <a:t>If you are NOT going to continue working together with the IDH partner(s): </a:t>
          </a:r>
          <a:r>
            <a:rPr lang="en-US" sz="2000" b="0" baseline="0">
              <a:solidFill>
                <a:sysClr val="windowText" lastClr="000000"/>
              </a:solidFill>
            </a:rPr>
            <a:t>see column H in this tab, for some recommendations the partner may consider</a:t>
          </a:r>
          <a:endParaRPr lang="en-US" sz="2000" b="0">
            <a:solidFill>
              <a:sysClr val="windowText" lastClr="000000"/>
            </a:solidFill>
          </a:endParaRPr>
        </a:p>
        <a:p>
          <a:pPr algn="l"/>
          <a:r>
            <a:rPr lang="en-US" sz="2000" b="1">
              <a:solidFill>
                <a:sysClr val="windowText" lastClr="000000"/>
              </a:solidFill>
            </a:rPr>
            <a:t>If you are continuing a relationship with the</a:t>
          </a:r>
          <a:r>
            <a:rPr lang="en-US" sz="2000" b="1" baseline="0">
              <a:solidFill>
                <a:sysClr val="windowText" lastClr="000000"/>
              </a:solidFill>
            </a:rPr>
            <a:t> potential</a:t>
          </a:r>
          <a:r>
            <a:rPr lang="en-US" sz="2000" b="1">
              <a:solidFill>
                <a:sysClr val="windowText" lastClr="000000"/>
              </a:solidFill>
            </a:rPr>
            <a:t> partner, and you are going to design a project together and/or develop a contract: </a:t>
          </a:r>
          <a:r>
            <a:rPr lang="en-US" sz="2000" b="0">
              <a:solidFill>
                <a:sysClr val="windowText" lastClr="000000"/>
              </a:solidFill>
            </a:rPr>
            <a:t>click the arrow to go to Step 2  </a:t>
          </a:r>
        </a:p>
        <a:p>
          <a:pPr algn="l"/>
          <a:endParaRPr lang="en-US" sz="2000" b="1">
            <a:solidFill>
              <a:sysClr val="windowText" lastClr="000000"/>
            </a:solidFill>
          </a:endParaRPr>
        </a:p>
        <a:p>
          <a:pPr algn="l"/>
          <a:r>
            <a:rPr lang="en-US" sz="2000" b="1">
              <a:solidFill>
                <a:sysClr val="windowText" lastClr="000000"/>
              </a:solidFill>
            </a:rPr>
            <a:t>FOR ON-GOING PROJECTS:</a:t>
          </a:r>
        </a:p>
        <a:p>
          <a:pPr algn="l"/>
          <a:r>
            <a:rPr lang="en-US" sz="2000" b="1">
              <a:solidFill>
                <a:sysClr val="windowText" lastClr="000000"/>
              </a:solidFill>
            </a:rPr>
            <a:t>If you want to ask more in-depth questions to develop</a:t>
          </a:r>
          <a:r>
            <a:rPr lang="en-US" sz="2000" b="1" baseline="0">
              <a:solidFill>
                <a:sysClr val="windowText" lastClr="000000"/>
              </a:solidFill>
            </a:rPr>
            <a:t> tailored gender recommendations</a:t>
          </a:r>
          <a:r>
            <a:rPr lang="en-US" sz="2000" b="1">
              <a:solidFill>
                <a:sysClr val="windowText" lastClr="000000"/>
              </a:solidFill>
            </a:rPr>
            <a:t>:</a:t>
          </a:r>
          <a:r>
            <a:rPr lang="en-US" sz="2000" b="1" baseline="0">
              <a:solidFill>
                <a:sysClr val="windowText" lastClr="000000"/>
              </a:solidFill>
            </a:rPr>
            <a:t> </a:t>
          </a:r>
          <a:r>
            <a:rPr lang="en-US" sz="2000" b="0" baseline="0">
              <a:solidFill>
                <a:sysClr val="windowText" lastClr="000000"/>
              </a:solidFill>
            </a:rPr>
            <a:t>c</a:t>
          </a:r>
          <a:r>
            <a:rPr lang="en-US" sz="2000" b="0">
              <a:solidFill>
                <a:sysClr val="windowText" lastClr="000000"/>
              </a:solidFill>
            </a:rPr>
            <a:t>lick the arrow to go to Step 2 </a:t>
          </a:r>
          <a:endParaRPr lang="en-US" sz="2000" b="0" baseline="0">
            <a:solidFill>
              <a:sysClr val="windowText" lastClr="000000"/>
            </a:solidFill>
          </a:endParaRPr>
        </a:p>
      </xdr:txBody>
    </xdr:sp>
    <xdr:clientData/>
  </xdr:twoCellAnchor>
  <xdr:twoCellAnchor>
    <xdr:from>
      <xdr:col>6</xdr:col>
      <xdr:colOff>426604</xdr:colOff>
      <xdr:row>17</xdr:row>
      <xdr:rowOff>83416</xdr:rowOff>
    </xdr:from>
    <xdr:to>
      <xdr:col>8</xdr:col>
      <xdr:colOff>54429</xdr:colOff>
      <xdr:row>21</xdr:row>
      <xdr:rowOff>121227</xdr:rowOff>
    </xdr:to>
    <xdr:sp macro="" textlink="">
      <xdr:nvSpPr>
        <xdr:cNvPr id="6" name="Speech Bubble: Oval 5">
          <a:extLst>
            <a:ext uri="{FF2B5EF4-FFF2-40B4-BE49-F238E27FC236}">
              <a16:creationId xmlns:a16="http://schemas.microsoft.com/office/drawing/2014/main" id="{00000000-0008-0000-0200-000006000000}"/>
            </a:ext>
          </a:extLst>
        </xdr:cNvPr>
        <xdr:cNvSpPr/>
      </xdr:nvSpPr>
      <xdr:spPr>
        <a:xfrm>
          <a:off x="7760854" y="5798416"/>
          <a:ext cx="3954896" cy="1126382"/>
        </a:xfrm>
        <a:prstGeom prst="wedgeEllipseCallout">
          <a:avLst>
            <a:gd name="adj1" fmla="val -18063"/>
            <a:gd name="adj2" fmla="val 100460"/>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i="0">
              <a:solidFill>
                <a:schemeClr val="dk1"/>
              </a:solidFill>
              <a:effectLst/>
              <a:latin typeface="+mn-lt"/>
              <a:ea typeface="+mn-ea"/>
              <a:cs typeface="+mn-cs"/>
            </a:rPr>
            <a:t>You can use</a:t>
          </a:r>
          <a:r>
            <a:rPr lang="en-US" sz="1800" b="0" i="0" baseline="0">
              <a:solidFill>
                <a:schemeClr val="dk1"/>
              </a:solidFill>
              <a:effectLst/>
              <a:latin typeface="+mn-lt"/>
              <a:ea typeface="+mn-ea"/>
              <a:cs typeface="+mn-cs"/>
            </a:rPr>
            <a:t> this column to take notes</a:t>
          </a:r>
          <a:endParaRPr lang="en-US" sz="1800" b="0" i="0">
            <a:effectLst/>
          </a:endParaRPr>
        </a:p>
      </xdr:txBody>
    </xdr:sp>
    <xdr:clientData/>
  </xdr:twoCellAnchor>
  <xdr:twoCellAnchor>
    <xdr:from>
      <xdr:col>4</xdr:col>
      <xdr:colOff>3695700</xdr:colOff>
      <xdr:row>45</xdr:row>
      <xdr:rowOff>263525</xdr:rowOff>
    </xdr:from>
    <xdr:to>
      <xdr:col>4</xdr:col>
      <xdr:colOff>4010663</xdr:colOff>
      <xdr:row>47</xdr:row>
      <xdr:rowOff>36422</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3276600" y="47488475"/>
          <a:ext cx="638" cy="306297"/>
          <a:chOff x="9055909" y="1507839"/>
          <a:chExt cx="428559" cy="428559"/>
        </a:xfrm>
      </xdr:grpSpPr>
      <xdr:sp macro="" textlink="">
        <xdr:nvSpPr>
          <xdr:cNvPr id="7" name="Oval 6">
            <a:extLst>
              <a:ext uri="{FF2B5EF4-FFF2-40B4-BE49-F238E27FC236}">
                <a16:creationId xmlns:a16="http://schemas.microsoft.com/office/drawing/2014/main" id="{00000000-0008-0000-0200-000007000000}"/>
              </a:ext>
            </a:extLst>
          </xdr:cNvPr>
          <xdr:cNvSpPr/>
        </xdr:nvSpPr>
        <xdr:spPr>
          <a:xfrm>
            <a:off x="9055909" y="1507839"/>
            <a:ext cx="428559" cy="428559"/>
          </a:xfrm>
          <a:prstGeom prst="ellipse">
            <a:avLst/>
          </a:prstGeom>
          <a:solidFill>
            <a:srgbClr val="3581D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n-US"/>
          </a:p>
        </xdr:txBody>
      </xdr:sp>
      <xdr:grpSp>
        <xdr:nvGrpSpPr>
          <xdr:cNvPr id="8" name="Group 7">
            <a:extLst>
              <a:ext uri="{FF2B5EF4-FFF2-40B4-BE49-F238E27FC236}">
                <a16:creationId xmlns:a16="http://schemas.microsoft.com/office/drawing/2014/main" id="{00000000-0008-0000-0200-000008000000}"/>
              </a:ext>
            </a:extLst>
          </xdr:cNvPr>
          <xdr:cNvGrpSpPr>
            <a:grpSpLocks/>
          </xdr:cNvGrpSpPr>
        </xdr:nvGrpSpPr>
        <xdr:grpSpPr>
          <a:xfrm>
            <a:off x="9096754" y="1549627"/>
            <a:ext cx="346868" cy="344983"/>
            <a:chOff x="672867" y="2888209"/>
            <a:chExt cx="292100" cy="290513"/>
          </a:xfrm>
        </xdr:grpSpPr>
        <xdr:sp macro="" textlink="">
          <xdr:nvSpPr>
            <xdr:cNvPr id="9" name="Oval 8">
              <a:extLst>
                <a:ext uri="{FF2B5EF4-FFF2-40B4-BE49-F238E27FC236}">
                  <a16:creationId xmlns:a16="http://schemas.microsoft.com/office/drawing/2014/main" id="{00000000-0008-0000-0200-000009000000}"/>
                </a:ext>
              </a:extLst>
            </xdr:cNvPr>
            <xdr:cNvSpPr>
              <a:spLocks/>
            </xdr:cNvSpPr>
          </xdr:nvSpPr>
          <xdr:spPr>
            <a:xfrm>
              <a:off x="672867" y="2888209"/>
              <a:ext cx="292100" cy="290513"/>
            </a:xfrm>
            <a:prstGeom prst="ellipse">
              <a:avLst/>
            </a:prstGeom>
            <a:solidFill>
              <a:srgbClr val="C00000"/>
            </a:solidFill>
            <a:ln w="9525">
              <a:noFill/>
            </a:ln>
            <a:effectLst>
              <a:glow>
                <a:schemeClr val="accent1">
                  <a:alpha val="40000"/>
                </a:schemeClr>
              </a:glow>
            </a:effectLst>
            <a:scene3d>
              <a:camera prst="orthographicFront"/>
              <a:lightRig rig="balanced" dir="t">
                <a:rot lat="0" lon="0" rev="7800000"/>
              </a:lightRig>
            </a:scene3d>
            <a:sp3d>
              <a:bevelT w="254000" h="31750"/>
              <a:bevelB w="0" h="38100"/>
              <a:extrusionClr>
                <a:schemeClr val="bg2"/>
              </a:extrusionClr>
              <a:contourClr>
                <a:schemeClr val="accent3"/>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oAutofit/>
            </a:bodyP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s-CO" sz="1200" b="1">
                <a:solidFill>
                  <a:schemeClr val="bg1"/>
                </a:solidFill>
                <a:latin typeface="+mj-lt"/>
              </a:endParaRPr>
            </a:p>
          </xdr:txBody>
        </xdr:sp>
        <xdr:sp macro="" textlink="">
          <xdr:nvSpPr>
            <xdr:cNvPr id="10" name="Freeform 259">
              <a:extLst>
                <a:ext uri="{FF2B5EF4-FFF2-40B4-BE49-F238E27FC236}">
                  <a16:creationId xmlns:a16="http://schemas.microsoft.com/office/drawing/2014/main" id="{00000000-0008-0000-0200-00000A000000}"/>
                </a:ext>
              </a:extLst>
            </xdr:cNvPr>
            <xdr:cNvSpPr>
              <a:spLocks/>
            </xdr:cNvSpPr>
          </xdr:nvSpPr>
          <xdr:spPr bwMode="auto">
            <a:xfrm>
              <a:off x="731607" y="2946901"/>
              <a:ext cx="174620" cy="173128"/>
            </a:xfrm>
            <a:custGeom>
              <a:avLst/>
              <a:gdLst>
                <a:gd name="T0" fmla="*/ 20 w 117"/>
                <a:gd name="T1" fmla="*/ 0 h 116"/>
                <a:gd name="T2" fmla="*/ 58 w 117"/>
                <a:gd name="T3" fmla="*/ 38 h 116"/>
                <a:gd name="T4" fmla="*/ 96 w 117"/>
                <a:gd name="T5" fmla="*/ 0 h 116"/>
                <a:gd name="T6" fmla="*/ 117 w 117"/>
                <a:gd name="T7" fmla="*/ 20 h 116"/>
                <a:gd name="T8" fmla="*/ 79 w 117"/>
                <a:gd name="T9" fmla="*/ 58 h 116"/>
                <a:gd name="T10" fmla="*/ 117 w 117"/>
                <a:gd name="T11" fmla="*/ 96 h 116"/>
                <a:gd name="T12" fmla="*/ 96 w 117"/>
                <a:gd name="T13" fmla="*/ 116 h 116"/>
                <a:gd name="T14" fmla="*/ 58 w 117"/>
                <a:gd name="T15" fmla="*/ 78 h 116"/>
                <a:gd name="T16" fmla="*/ 20 w 117"/>
                <a:gd name="T17" fmla="*/ 116 h 116"/>
                <a:gd name="T18" fmla="*/ 0 w 117"/>
                <a:gd name="T19" fmla="*/ 96 h 116"/>
                <a:gd name="T20" fmla="*/ 38 w 117"/>
                <a:gd name="T21" fmla="*/ 58 h 116"/>
                <a:gd name="T22" fmla="*/ 0 w 117"/>
                <a:gd name="T23" fmla="*/ 20 h 116"/>
                <a:gd name="T24" fmla="*/ 20 w 117"/>
                <a:gd name="T25" fmla="*/ 0 h 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17" h="116">
                  <a:moveTo>
                    <a:pt x="20" y="0"/>
                  </a:moveTo>
                  <a:lnTo>
                    <a:pt x="58" y="38"/>
                  </a:lnTo>
                  <a:lnTo>
                    <a:pt x="96" y="0"/>
                  </a:lnTo>
                  <a:lnTo>
                    <a:pt x="117" y="20"/>
                  </a:lnTo>
                  <a:lnTo>
                    <a:pt x="79" y="58"/>
                  </a:lnTo>
                  <a:lnTo>
                    <a:pt x="117" y="96"/>
                  </a:lnTo>
                  <a:lnTo>
                    <a:pt x="96" y="116"/>
                  </a:lnTo>
                  <a:lnTo>
                    <a:pt x="58" y="78"/>
                  </a:lnTo>
                  <a:lnTo>
                    <a:pt x="20" y="116"/>
                  </a:lnTo>
                  <a:lnTo>
                    <a:pt x="0" y="96"/>
                  </a:lnTo>
                  <a:lnTo>
                    <a:pt x="38" y="58"/>
                  </a:lnTo>
                  <a:lnTo>
                    <a:pt x="0" y="20"/>
                  </a:lnTo>
                  <a:lnTo>
                    <a:pt x="20" y="0"/>
                  </a:lnTo>
                  <a:close/>
                </a:path>
              </a:pathLst>
            </a:custGeom>
            <a:solidFill>
              <a:schemeClr val="bg2"/>
            </a:solidFill>
            <a:ln>
              <a:noFill/>
            </a:ln>
          </xdr:spPr>
          <xdr:txBody>
            <a:bodyPr vert="horz" wrap="square" lIns="91440" tIns="45720" rIns="91440" bIns="45720" numCol="1" anchor="t" anchorCtr="0" compatLnSpc="1">
              <a:prstTxWarp prst="textNoShape">
                <a:avLst/>
              </a:prstTxWarp>
              <a:noAutofit/>
            </a:bodyPr>
            <a:lstStyle>
              <a:defPPr>
                <a:defRPr lang="en-US"/>
              </a:defPPr>
              <a:lvl1pPr marL="0" algn="l" defTabSz="1072866" rtl="0" eaLnBrk="1" latinLnBrk="0" hangingPunct="1">
                <a:defRPr sz="2100" kern="1200">
                  <a:solidFill>
                    <a:schemeClr val="tx1"/>
                  </a:solidFill>
                  <a:latin typeface="+mn-lt"/>
                  <a:ea typeface="+mn-ea"/>
                  <a:cs typeface="+mn-cs"/>
                </a:defRPr>
              </a:lvl1pPr>
              <a:lvl2pPr marL="536433" algn="l" defTabSz="1072866" rtl="0" eaLnBrk="1" latinLnBrk="0" hangingPunct="1">
                <a:defRPr sz="2100" kern="1200">
                  <a:solidFill>
                    <a:schemeClr val="tx1"/>
                  </a:solidFill>
                  <a:latin typeface="+mn-lt"/>
                  <a:ea typeface="+mn-ea"/>
                  <a:cs typeface="+mn-cs"/>
                </a:defRPr>
              </a:lvl2pPr>
              <a:lvl3pPr marL="1072866" algn="l" defTabSz="1072866" rtl="0" eaLnBrk="1" latinLnBrk="0" hangingPunct="1">
                <a:defRPr sz="2100" kern="1200">
                  <a:solidFill>
                    <a:schemeClr val="tx1"/>
                  </a:solidFill>
                  <a:latin typeface="+mn-lt"/>
                  <a:ea typeface="+mn-ea"/>
                  <a:cs typeface="+mn-cs"/>
                </a:defRPr>
              </a:lvl3pPr>
              <a:lvl4pPr marL="1609298" algn="l" defTabSz="1072866" rtl="0" eaLnBrk="1" latinLnBrk="0" hangingPunct="1">
                <a:defRPr sz="2100" kern="1200">
                  <a:solidFill>
                    <a:schemeClr val="tx1"/>
                  </a:solidFill>
                  <a:latin typeface="+mn-lt"/>
                  <a:ea typeface="+mn-ea"/>
                  <a:cs typeface="+mn-cs"/>
                </a:defRPr>
              </a:lvl4pPr>
              <a:lvl5pPr marL="2145731" algn="l" defTabSz="1072866" rtl="0" eaLnBrk="1" latinLnBrk="0" hangingPunct="1">
                <a:defRPr sz="2100" kern="1200">
                  <a:solidFill>
                    <a:schemeClr val="tx1"/>
                  </a:solidFill>
                  <a:latin typeface="+mn-lt"/>
                  <a:ea typeface="+mn-ea"/>
                  <a:cs typeface="+mn-cs"/>
                </a:defRPr>
              </a:lvl5pPr>
              <a:lvl6pPr marL="2682164" algn="l" defTabSz="1072866" rtl="0" eaLnBrk="1" latinLnBrk="0" hangingPunct="1">
                <a:defRPr sz="2100" kern="1200">
                  <a:solidFill>
                    <a:schemeClr val="tx1"/>
                  </a:solidFill>
                  <a:latin typeface="+mn-lt"/>
                  <a:ea typeface="+mn-ea"/>
                  <a:cs typeface="+mn-cs"/>
                </a:defRPr>
              </a:lvl6pPr>
              <a:lvl7pPr marL="3218597" algn="l" defTabSz="1072866" rtl="0" eaLnBrk="1" latinLnBrk="0" hangingPunct="1">
                <a:defRPr sz="2100" kern="1200">
                  <a:solidFill>
                    <a:schemeClr val="tx1"/>
                  </a:solidFill>
                  <a:latin typeface="+mn-lt"/>
                  <a:ea typeface="+mn-ea"/>
                  <a:cs typeface="+mn-cs"/>
                </a:defRPr>
              </a:lvl7pPr>
              <a:lvl8pPr marL="3755029" algn="l" defTabSz="1072866" rtl="0" eaLnBrk="1" latinLnBrk="0" hangingPunct="1">
                <a:defRPr sz="2100" kern="1200">
                  <a:solidFill>
                    <a:schemeClr val="tx1"/>
                  </a:solidFill>
                  <a:latin typeface="+mn-lt"/>
                  <a:ea typeface="+mn-ea"/>
                  <a:cs typeface="+mn-cs"/>
                </a:defRPr>
              </a:lvl8pPr>
              <a:lvl9pPr marL="4291462" algn="l" defTabSz="1072866" rtl="0" eaLnBrk="1" latinLnBrk="0" hangingPunct="1">
                <a:defRPr sz="2100" kern="1200">
                  <a:solidFill>
                    <a:schemeClr val="tx1"/>
                  </a:solidFill>
                  <a:latin typeface="+mn-lt"/>
                  <a:ea typeface="+mn-ea"/>
                  <a:cs typeface="+mn-cs"/>
                </a:defRPr>
              </a:lvl9pPr>
            </a:lstStyle>
            <a:p>
              <a:endParaRPr lang="es-CO" sz="1200">
                <a:latin typeface="+mj-lt"/>
              </a:endParaRPr>
            </a:p>
          </xdr:txBody>
        </xdr:sp>
      </xdr:grpSp>
    </xdr:grpSp>
    <xdr:clientData/>
  </xdr:twoCellAnchor>
  <xdr:twoCellAnchor>
    <xdr:from>
      <xdr:col>4</xdr:col>
      <xdr:colOff>3684155</xdr:colOff>
      <xdr:row>47</xdr:row>
      <xdr:rowOff>61334</xdr:rowOff>
    </xdr:from>
    <xdr:to>
      <xdr:col>4</xdr:col>
      <xdr:colOff>4006850</xdr:colOff>
      <xdr:row>48</xdr:row>
      <xdr:rowOff>92264</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3274580" y="47819684"/>
          <a:ext cx="0" cy="297630"/>
          <a:chOff x="2552082" y="1507839"/>
          <a:chExt cx="435983" cy="428559"/>
        </a:xfrm>
      </xdr:grpSpPr>
      <xdr:sp macro="" textlink="">
        <xdr:nvSpPr>
          <xdr:cNvPr id="12" name="Oval 11">
            <a:extLst>
              <a:ext uri="{FF2B5EF4-FFF2-40B4-BE49-F238E27FC236}">
                <a16:creationId xmlns:a16="http://schemas.microsoft.com/office/drawing/2014/main" id="{00000000-0008-0000-0200-00000C000000}"/>
              </a:ext>
            </a:extLst>
          </xdr:cNvPr>
          <xdr:cNvSpPr/>
        </xdr:nvSpPr>
        <xdr:spPr>
          <a:xfrm>
            <a:off x="2552082" y="1507839"/>
            <a:ext cx="428559" cy="428559"/>
          </a:xfrm>
          <a:prstGeom prst="ellipse">
            <a:avLst/>
          </a:prstGeom>
          <a:solidFill>
            <a:srgbClr val="3581D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n-US"/>
          </a:p>
        </xdr:txBody>
      </xdr:sp>
      <xdr:grpSp>
        <xdr:nvGrpSpPr>
          <xdr:cNvPr id="13" name="Group 12">
            <a:extLst>
              <a:ext uri="{FF2B5EF4-FFF2-40B4-BE49-F238E27FC236}">
                <a16:creationId xmlns:a16="http://schemas.microsoft.com/office/drawing/2014/main" id="{00000000-0008-0000-0200-00000D000000}"/>
              </a:ext>
            </a:extLst>
          </xdr:cNvPr>
          <xdr:cNvGrpSpPr/>
        </xdr:nvGrpSpPr>
        <xdr:grpSpPr>
          <a:xfrm>
            <a:off x="2595458" y="1547508"/>
            <a:ext cx="392607" cy="336520"/>
            <a:chOff x="2690457" y="3964979"/>
            <a:chExt cx="333672" cy="290513"/>
          </a:xfrm>
        </xdr:grpSpPr>
        <xdr:sp macro="" textlink="">
          <xdr:nvSpPr>
            <xdr:cNvPr id="14" name="Oval 13">
              <a:extLst>
                <a:ext uri="{FF2B5EF4-FFF2-40B4-BE49-F238E27FC236}">
                  <a16:creationId xmlns:a16="http://schemas.microsoft.com/office/drawing/2014/main" id="{00000000-0008-0000-0200-00000E000000}"/>
                </a:ext>
              </a:extLst>
            </xdr:cNvPr>
            <xdr:cNvSpPr>
              <a:spLocks/>
            </xdr:cNvSpPr>
          </xdr:nvSpPr>
          <xdr:spPr>
            <a:xfrm>
              <a:off x="2690457" y="3964979"/>
              <a:ext cx="292100" cy="290513"/>
            </a:xfrm>
            <a:prstGeom prst="ellipse">
              <a:avLst/>
            </a:prstGeom>
            <a:solidFill>
              <a:srgbClr val="12990B"/>
            </a:solidFill>
            <a:ln w="9525">
              <a:noFill/>
            </a:ln>
            <a:effectLst>
              <a:glow>
                <a:schemeClr val="accent1">
                  <a:alpha val="40000"/>
                </a:schemeClr>
              </a:glow>
            </a:effectLst>
            <a:scene3d>
              <a:camera prst="orthographicFront"/>
              <a:lightRig rig="balanced" dir="t">
                <a:rot lat="0" lon="0" rev="7800000"/>
              </a:lightRig>
            </a:scene3d>
            <a:sp3d>
              <a:bevelT w="254000" h="31750"/>
              <a:bevelB w="0" h="38100"/>
              <a:extrusionClr>
                <a:schemeClr val="bg2"/>
              </a:extrusionClr>
              <a:contourClr>
                <a:schemeClr val="accent3"/>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s-CO" sz="1200" b="1">
                <a:solidFill>
                  <a:schemeClr val="bg1"/>
                </a:solidFill>
                <a:latin typeface="+mj-lt"/>
              </a:endParaRPr>
            </a:p>
          </xdr:txBody>
        </xdr:sp>
        <xdr:sp macro="" textlink="">
          <xdr:nvSpPr>
            <xdr:cNvPr id="15" name="Freeform 220">
              <a:extLst>
                <a:ext uri="{FF2B5EF4-FFF2-40B4-BE49-F238E27FC236}">
                  <a16:creationId xmlns:a16="http://schemas.microsoft.com/office/drawing/2014/main" id="{00000000-0008-0000-0200-00000F000000}"/>
                </a:ext>
              </a:extLst>
            </xdr:cNvPr>
            <xdr:cNvSpPr>
              <a:spLocks/>
            </xdr:cNvSpPr>
          </xdr:nvSpPr>
          <xdr:spPr bwMode="auto">
            <a:xfrm rot="21005499">
              <a:off x="2797550" y="3999231"/>
              <a:ext cx="226579" cy="219289"/>
            </a:xfrm>
            <a:custGeom>
              <a:avLst/>
              <a:gdLst>
                <a:gd name="T0" fmla="*/ 102 w 105"/>
                <a:gd name="T1" fmla="*/ 0 h 91"/>
                <a:gd name="T2" fmla="*/ 36 w 105"/>
                <a:gd name="T3" fmla="*/ 57 h 91"/>
                <a:gd name="T4" fmla="*/ 11 w 105"/>
                <a:gd name="T5" fmla="*/ 37 h 91"/>
                <a:gd name="T6" fmla="*/ 0 w 105"/>
                <a:gd name="T7" fmla="*/ 46 h 91"/>
                <a:gd name="T8" fmla="*/ 44 w 105"/>
                <a:gd name="T9" fmla="*/ 91 h 91"/>
                <a:gd name="T10" fmla="*/ 105 w 105"/>
                <a:gd name="T11" fmla="*/ 6 h 91"/>
                <a:gd name="T12" fmla="*/ 102 w 105"/>
                <a:gd name="T13" fmla="*/ 0 h 91"/>
                <a:gd name="connsiteX0" fmla="*/ 8666 w 8952"/>
                <a:gd name="connsiteY0" fmla="*/ 0 h 10000"/>
                <a:gd name="connsiteX1" fmla="*/ 2381 w 8952"/>
                <a:gd name="connsiteY1" fmla="*/ 6264 h 10000"/>
                <a:gd name="connsiteX2" fmla="*/ 0 w 8952"/>
                <a:gd name="connsiteY2" fmla="*/ 4066 h 10000"/>
                <a:gd name="connsiteX3" fmla="*/ 3142 w 8952"/>
                <a:gd name="connsiteY3" fmla="*/ 10000 h 10000"/>
                <a:gd name="connsiteX4" fmla="*/ 8952 w 8952"/>
                <a:gd name="connsiteY4" fmla="*/ 659 h 10000"/>
                <a:gd name="connsiteX5" fmla="*/ 8666 w 8952"/>
                <a:gd name="connsiteY5" fmla="*/ 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952" h="10000">
                  <a:moveTo>
                    <a:pt x="8666" y="0"/>
                  </a:moveTo>
                  <a:cubicBezTo>
                    <a:pt x="5619" y="2088"/>
                    <a:pt x="3428" y="4835"/>
                    <a:pt x="2381" y="6264"/>
                  </a:cubicBezTo>
                  <a:lnTo>
                    <a:pt x="0" y="4066"/>
                  </a:lnTo>
                  <a:lnTo>
                    <a:pt x="3142" y="10000"/>
                  </a:lnTo>
                  <a:cubicBezTo>
                    <a:pt x="3809" y="7802"/>
                    <a:pt x="6095" y="3626"/>
                    <a:pt x="8952" y="659"/>
                  </a:cubicBezTo>
                  <a:cubicBezTo>
                    <a:pt x="8857" y="439"/>
                    <a:pt x="8761" y="220"/>
                    <a:pt x="8666" y="0"/>
                  </a:cubicBezTo>
                  <a:close/>
                </a:path>
              </a:pathLst>
            </a:custGeom>
            <a:gradFill rotWithShape="1">
              <a:gsLst>
                <a:gs pos="0">
                  <a:srgbClr val="009900">
                    <a:gamma/>
                    <a:tint val="85882"/>
                    <a:invGamma/>
                  </a:srgbClr>
                </a:gs>
                <a:gs pos="100000">
                  <a:srgbClr val="009900"/>
                </a:gs>
              </a:gsLst>
              <a:lin ang="5400000" scaled="1"/>
            </a:gradFill>
            <a:ln>
              <a:noFill/>
            </a:ln>
            <a:effectLst/>
            <a:extLst>
              <a:ext uri="{91240B29-F687-4F45-9708-019B960494DF}">
                <a14:hiddenLine xmlns:a14="http://schemas.microsoft.com/office/drawing/2010/main" w="9525" cap="flat" cmpd="sng">
                  <a:solidFill>
                    <a:schemeClr val="tx1"/>
                  </a:solidFill>
                  <a:prstDash val="solid"/>
                  <a:round/>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lIns="91440" tIns="45720" rIns="91440" bIns="45720" numCol="1" anchor="ctr" anchorCtr="0" compatLnSpc="1">
              <a:prstTxWarp prst="textNoShape">
                <a:avLst/>
              </a:prstTxWarp>
            </a:bodyPr>
            <a:lstStyle>
              <a:defPPr>
                <a:defRPr lang="en-US"/>
              </a:defPPr>
              <a:lvl1pPr marL="0" algn="l" defTabSz="1072866" rtl="0" eaLnBrk="1" latinLnBrk="0" hangingPunct="1">
                <a:defRPr sz="2100" kern="1200">
                  <a:solidFill>
                    <a:schemeClr val="tx1"/>
                  </a:solidFill>
                  <a:latin typeface="+mn-lt"/>
                  <a:ea typeface="+mn-ea"/>
                  <a:cs typeface="+mn-cs"/>
                </a:defRPr>
              </a:lvl1pPr>
              <a:lvl2pPr marL="536433" algn="l" defTabSz="1072866" rtl="0" eaLnBrk="1" latinLnBrk="0" hangingPunct="1">
                <a:defRPr sz="2100" kern="1200">
                  <a:solidFill>
                    <a:schemeClr val="tx1"/>
                  </a:solidFill>
                  <a:latin typeface="+mn-lt"/>
                  <a:ea typeface="+mn-ea"/>
                  <a:cs typeface="+mn-cs"/>
                </a:defRPr>
              </a:lvl2pPr>
              <a:lvl3pPr marL="1072866" algn="l" defTabSz="1072866" rtl="0" eaLnBrk="1" latinLnBrk="0" hangingPunct="1">
                <a:defRPr sz="2100" kern="1200">
                  <a:solidFill>
                    <a:schemeClr val="tx1"/>
                  </a:solidFill>
                  <a:latin typeface="+mn-lt"/>
                  <a:ea typeface="+mn-ea"/>
                  <a:cs typeface="+mn-cs"/>
                </a:defRPr>
              </a:lvl3pPr>
              <a:lvl4pPr marL="1609298" algn="l" defTabSz="1072866" rtl="0" eaLnBrk="1" latinLnBrk="0" hangingPunct="1">
                <a:defRPr sz="2100" kern="1200">
                  <a:solidFill>
                    <a:schemeClr val="tx1"/>
                  </a:solidFill>
                  <a:latin typeface="+mn-lt"/>
                  <a:ea typeface="+mn-ea"/>
                  <a:cs typeface="+mn-cs"/>
                </a:defRPr>
              </a:lvl4pPr>
              <a:lvl5pPr marL="2145731" algn="l" defTabSz="1072866" rtl="0" eaLnBrk="1" latinLnBrk="0" hangingPunct="1">
                <a:defRPr sz="2100" kern="1200">
                  <a:solidFill>
                    <a:schemeClr val="tx1"/>
                  </a:solidFill>
                  <a:latin typeface="+mn-lt"/>
                  <a:ea typeface="+mn-ea"/>
                  <a:cs typeface="+mn-cs"/>
                </a:defRPr>
              </a:lvl5pPr>
              <a:lvl6pPr marL="2682164" algn="l" defTabSz="1072866" rtl="0" eaLnBrk="1" latinLnBrk="0" hangingPunct="1">
                <a:defRPr sz="2100" kern="1200">
                  <a:solidFill>
                    <a:schemeClr val="tx1"/>
                  </a:solidFill>
                  <a:latin typeface="+mn-lt"/>
                  <a:ea typeface="+mn-ea"/>
                  <a:cs typeface="+mn-cs"/>
                </a:defRPr>
              </a:lvl6pPr>
              <a:lvl7pPr marL="3218597" algn="l" defTabSz="1072866" rtl="0" eaLnBrk="1" latinLnBrk="0" hangingPunct="1">
                <a:defRPr sz="2100" kern="1200">
                  <a:solidFill>
                    <a:schemeClr val="tx1"/>
                  </a:solidFill>
                  <a:latin typeface="+mn-lt"/>
                  <a:ea typeface="+mn-ea"/>
                  <a:cs typeface="+mn-cs"/>
                </a:defRPr>
              </a:lvl7pPr>
              <a:lvl8pPr marL="3755029" algn="l" defTabSz="1072866" rtl="0" eaLnBrk="1" latinLnBrk="0" hangingPunct="1">
                <a:defRPr sz="2100" kern="1200">
                  <a:solidFill>
                    <a:schemeClr val="tx1"/>
                  </a:solidFill>
                  <a:latin typeface="+mn-lt"/>
                  <a:ea typeface="+mn-ea"/>
                  <a:cs typeface="+mn-cs"/>
                </a:defRPr>
              </a:lvl8pPr>
              <a:lvl9pPr marL="4291462" algn="l" defTabSz="1072866" rtl="0" eaLnBrk="1" latinLnBrk="0" hangingPunct="1">
                <a:defRPr sz="2100" kern="1200">
                  <a:solidFill>
                    <a:schemeClr val="tx1"/>
                  </a:solidFill>
                  <a:latin typeface="+mn-lt"/>
                  <a:ea typeface="+mn-ea"/>
                  <a:cs typeface="+mn-cs"/>
                </a:defRPr>
              </a:lvl9pPr>
            </a:lstStyle>
            <a:p>
              <a:endParaRPr lang="es-CO" sz="1200">
                <a:latin typeface="+mj-lt"/>
              </a:endParaRPr>
            </a:p>
          </xdr:txBody>
        </xdr:sp>
        <xdr:sp macro="" textlink="">
          <xdr:nvSpPr>
            <xdr:cNvPr id="16" name="Freeform 220">
              <a:extLst>
                <a:ext uri="{FF2B5EF4-FFF2-40B4-BE49-F238E27FC236}">
                  <a16:creationId xmlns:a16="http://schemas.microsoft.com/office/drawing/2014/main" id="{00000000-0008-0000-0200-000010000000}"/>
                </a:ext>
              </a:extLst>
            </xdr:cNvPr>
            <xdr:cNvSpPr>
              <a:spLocks/>
            </xdr:cNvSpPr>
          </xdr:nvSpPr>
          <xdr:spPr bwMode="auto">
            <a:xfrm>
              <a:off x="2750549" y="3975920"/>
              <a:ext cx="253106" cy="219289"/>
            </a:xfrm>
            <a:custGeom>
              <a:avLst/>
              <a:gdLst>
                <a:gd name="T0" fmla="*/ 102 w 105"/>
                <a:gd name="T1" fmla="*/ 0 h 91"/>
                <a:gd name="T2" fmla="*/ 36 w 105"/>
                <a:gd name="T3" fmla="*/ 57 h 91"/>
                <a:gd name="T4" fmla="*/ 11 w 105"/>
                <a:gd name="T5" fmla="*/ 37 h 91"/>
                <a:gd name="T6" fmla="*/ 0 w 105"/>
                <a:gd name="T7" fmla="*/ 46 h 91"/>
                <a:gd name="T8" fmla="*/ 44 w 105"/>
                <a:gd name="T9" fmla="*/ 91 h 91"/>
                <a:gd name="T10" fmla="*/ 105 w 105"/>
                <a:gd name="T11" fmla="*/ 6 h 91"/>
                <a:gd name="T12" fmla="*/ 102 w 105"/>
                <a:gd name="T13" fmla="*/ 0 h 91"/>
              </a:gdLst>
              <a:ahLst/>
              <a:cxnLst>
                <a:cxn ang="0">
                  <a:pos x="T0" y="T1"/>
                </a:cxn>
                <a:cxn ang="0">
                  <a:pos x="T2" y="T3"/>
                </a:cxn>
                <a:cxn ang="0">
                  <a:pos x="T4" y="T5"/>
                </a:cxn>
                <a:cxn ang="0">
                  <a:pos x="T6" y="T7"/>
                </a:cxn>
                <a:cxn ang="0">
                  <a:pos x="T8" y="T9"/>
                </a:cxn>
                <a:cxn ang="0">
                  <a:pos x="T10" y="T11"/>
                </a:cxn>
                <a:cxn ang="0">
                  <a:pos x="T12" y="T13"/>
                </a:cxn>
              </a:cxnLst>
              <a:rect l="0" t="0" r="r" b="b"/>
              <a:pathLst>
                <a:path w="105" h="91">
                  <a:moveTo>
                    <a:pt x="102" y="0"/>
                  </a:moveTo>
                  <a:cubicBezTo>
                    <a:pt x="70" y="19"/>
                    <a:pt x="47" y="44"/>
                    <a:pt x="36" y="57"/>
                  </a:cubicBezTo>
                  <a:cubicBezTo>
                    <a:pt x="11" y="37"/>
                    <a:pt x="11" y="37"/>
                    <a:pt x="11" y="37"/>
                  </a:cubicBezTo>
                  <a:cubicBezTo>
                    <a:pt x="0" y="46"/>
                    <a:pt x="0" y="46"/>
                    <a:pt x="0" y="46"/>
                  </a:cubicBezTo>
                  <a:cubicBezTo>
                    <a:pt x="44" y="91"/>
                    <a:pt x="44" y="91"/>
                    <a:pt x="44" y="91"/>
                  </a:cubicBezTo>
                  <a:cubicBezTo>
                    <a:pt x="51" y="71"/>
                    <a:pt x="75" y="33"/>
                    <a:pt x="105" y="6"/>
                  </a:cubicBezTo>
                  <a:lnTo>
                    <a:pt x="102" y="0"/>
                  </a:lnTo>
                  <a:close/>
                </a:path>
              </a:pathLst>
            </a:custGeom>
            <a:solidFill>
              <a:schemeClr val="bg2"/>
            </a:solidFill>
            <a:ln>
              <a:noFill/>
            </a:ln>
            <a:effectLst/>
          </xdr:spPr>
          <xdr:txBody>
            <a:bodyPr vert="horz" wrap="square" lIns="91440" tIns="45720" rIns="91440" bIns="45720" numCol="1" anchor="ctr" anchorCtr="0" compatLnSpc="1">
              <a:prstTxWarp prst="textNoShape">
                <a:avLst/>
              </a:prstTxWarp>
            </a:bodyPr>
            <a:lstStyle>
              <a:defPPr>
                <a:defRPr lang="en-US"/>
              </a:defPPr>
              <a:lvl1pPr marL="0" algn="l" defTabSz="1072866" rtl="0" eaLnBrk="1" latinLnBrk="0" hangingPunct="1">
                <a:defRPr sz="2100" kern="1200">
                  <a:solidFill>
                    <a:schemeClr val="tx1"/>
                  </a:solidFill>
                  <a:latin typeface="+mn-lt"/>
                  <a:ea typeface="+mn-ea"/>
                  <a:cs typeface="+mn-cs"/>
                </a:defRPr>
              </a:lvl1pPr>
              <a:lvl2pPr marL="536433" algn="l" defTabSz="1072866" rtl="0" eaLnBrk="1" latinLnBrk="0" hangingPunct="1">
                <a:defRPr sz="2100" kern="1200">
                  <a:solidFill>
                    <a:schemeClr val="tx1"/>
                  </a:solidFill>
                  <a:latin typeface="+mn-lt"/>
                  <a:ea typeface="+mn-ea"/>
                  <a:cs typeface="+mn-cs"/>
                </a:defRPr>
              </a:lvl2pPr>
              <a:lvl3pPr marL="1072866" algn="l" defTabSz="1072866" rtl="0" eaLnBrk="1" latinLnBrk="0" hangingPunct="1">
                <a:defRPr sz="2100" kern="1200">
                  <a:solidFill>
                    <a:schemeClr val="tx1"/>
                  </a:solidFill>
                  <a:latin typeface="+mn-lt"/>
                  <a:ea typeface="+mn-ea"/>
                  <a:cs typeface="+mn-cs"/>
                </a:defRPr>
              </a:lvl3pPr>
              <a:lvl4pPr marL="1609298" algn="l" defTabSz="1072866" rtl="0" eaLnBrk="1" latinLnBrk="0" hangingPunct="1">
                <a:defRPr sz="2100" kern="1200">
                  <a:solidFill>
                    <a:schemeClr val="tx1"/>
                  </a:solidFill>
                  <a:latin typeface="+mn-lt"/>
                  <a:ea typeface="+mn-ea"/>
                  <a:cs typeface="+mn-cs"/>
                </a:defRPr>
              </a:lvl4pPr>
              <a:lvl5pPr marL="2145731" algn="l" defTabSz="1072866" rtl="0" eaLnBrk="1" latinLnBrk="0" hangingPunct="1">
                <a:defRPr sz="2100" kern="1200">
                  <a:solidFill>
                    <a:schemeClr val="tx1"/>
                  </a:solidFill>
                  <a:latin typeface="+mn-lt"/>
                  <a:ea typeface="+mn-ea"/>
                  <a:cs typeface="+mn-cs"/>
                </a:defRPr>
              </a:lvl5pPr>
              <a:lvl6pPr marL="2682164" algn="l" defTabSz="1072866" rtl="0" eaLnBrk="1" latinLnBrk="0" hangingPunct="1">
                <a:defRPr sz="2100" kern="1200">
                  <a:solidFill>
                    <a:schemeClr val="tx1"/>
                  </a:solidFill>
                  <a:latin typeface="+mn-lt"/>
                  <a:ea typeface="+mn-ea"/>
                  <a:cs typeface="+mn-cs"/>
                </a:defRPr>
              </a:lvl6pPr>
              <a:lvl7pPr marL="3218597" algn="l" defTabSz="1072866" rtl="0" eaLnBrk="1" latinLnBrk="0" hangingPunct="1">
                <a:defRPr sz="2100" kern="1200">
                  <a:solidFill>
                    <a:schemeClr val="tx1"/>
                  </a:solidFill>
                  <a:latin typeface="+mn-lt"/>
                  <a:ea typeface="+mn-ea"/>
                  <a:cs typeface="+mn-cs"/>
                </a:defRPr>
              </a:lvl7pPr>
              <a:lvl8pPr marL="3755029" algn="l" defTabSz="1072866" rtl="0" eaLnBrk="1" latinLnBrk="0" hangingPunct="1">
                <a:defRPr sz="2100" kern="1200">
                  <a:solidFill>
                    <a:schemeClr val="tx1"/>
                  </a:solidFill>
                  <a:latin typeface="+mn-lt"/>
                  <a:ea typeface="+mn-ea"/>
                  <a:cs typeface="+mn-cs"/>
                </a:defRPr>
              </a:lvl8pPr>
              <a:lvl9pPr marL="4291462" algn="l" defTabSz="1072866" rtl="0" eaLnBrk="1" latinLnBrk="0" hangingPunct="1">
                <a:defRPr sz="2100" kern="1200">
                  <a:solidFill>
                    <a:schemeClr val="tx1"/>
                  </a:solidFill>
                  <a:latin typeface="+mn-lt"/>
                  <a:ea typeface="+mn-ea"/>
                  <a:cs typeface="+mn-cs"/>
                </a:defRPr>
              </a:lvl9pPr>
            </a:lstStyle>
            <a:p>
              <a:endParaRPr lang="es-CO" sz="1200">
                <a:latin typeface="+mj-lt"/>
              </a:endParaRPr>
            </a:p>
          </xdr:txBody>
        </xdr:sp>
      </xdr:grpSp>
    </xdr:grpSp>
    <xdr:clientData/>
  </xdr:twoCellAnchor>
  <xdr:twoCellAnchor>
    <xdr:from>
      <xdr:col>4</xdr:col>
      <xdr:colOff>3687330</xdr:colOff>
      <xdr:row>50</xdr:row>
      <xdr:rowOff>223259</xdr:rowOff>
    </xdr:from>
    <xdr:to>
      <xdr:col>4</xdr:col>
      <xdr:colOff>4010025</xdr:colOff>
      <xdr:row>51</xdr:row>
      <xdr:rowOff>251014</xdr:rowOff>
    </xdr:to>
    <xdr:grpSp>
      <xdr:nvGrpSpPr>
        <xdr:cNvPr id="17" name="Group 16">
          <a:extLst>
            <a:ext uri="{FF2B5EF4-FFF2-40B4-BE49-F238E27FC236}">
              <a16:creationId xmlns:a16="http://schemas.microsoft.com/office/drawing/2014/main" id="{00000000-0008-0000-0200-000011000000}"/>
            </a:ext>
          </a:extLst>
        </xdr:cNvPr>
        <xdr:cNvGrpSpPr/>
      </xdr:nvGrpSpPr>
      <xdr:grpSpPr>
        <a:xfrm>
          <a:off x="3277755" y="48781709"/>
          <a:ext cx="0" cy="294455"/>
          <a:chOff x="2552082" y="1507839"/>
          <a:chExt cx="435983" cy="428559"/>
        </a:xfrm>
      </xdr:grpSpPr>
      <xdr:sp macro="" textlink="">
        <xdr:nvSpPr>
          <xdr:cNvPr id="18" name="Oval 17">
            <a:extLst>
              <a:ext uri="{FF2B5EF4-FFF2-40B4-BE49-F238E27FC236}">
                <a16:creationId xmlns:a16="http://schemas.microsoft.com/office/drawing/2014/main" id="{00000000-0008-0000-0200-000012000000}"/>
              </a:ext>
            </a:extLst>
          </xdr:cNvPr>
          <xdr:cNvSpPr/>
        </xdr:nvSpPr>
        <xdr:spPr>
          <a:xfrm>
            <a:off x="2552082" y="1507839"/>
            <a:ext cx="428559" cy="428559"/>
          </a:xfrm>
          <a:prstGeom prst="ellipse">
            <a:avLst/>
          </a:prstGeom>
          <a:solidFill>
            <a:srgbClr val="3581D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n-US"/>
          </a:p>
        </xdr:txBody>
      </xdr:sp>
      <xdr:grpSp>
        <xdr:nvGrpSpPr>
          <xdr:cNvPr id="19" name="Group 18">
            <a:extLst>
              <a:ext uri="{FF2B5EF4-FFF2-40B4-BE49-F238E27FC236}">
                <a16:creationId xmlns:a16="http://schemas.microsoft.com/office/drawing/2014/main" id="{00000000-0008-0000-0200-000013000000}"/>
              </a:ext>
            </a:extLst>
          </xdr:cNvPr>
          <xdr:cNvGrpSpPr/>
        </xdr:nvGrpSpPr>
        <xdr:grpSpPr>
          <a:xfrm>
            <a:off x="2595458" y="1547508"/>
            <a:ext cx="392607" cy="336520"/>
            <a:chOff x="2690457" y="3964979"/>
            <a:chExt cx="333672" cy="290513"/>
          </a:xfrm>
        </xdr:grpSpPr>
        <xdr:sp macro="" textlink="">
          <xdr:nvSpPr>
            <xdr:cNvPr id="20" name="Oval 19">
              <a:extLst>
                <a:ext uri="{FF2B5EF4-FFF2-40B4-BE49-F238E27FC236}">
                  <a16:creationId xmlns:a16="http://schemas.microsoft.com/office/drawing/2014/main" id="{00000000-0008-0000-0200-000014000000}"/>
                </a:ext>
              </a:extLst>
            </xdr:cNvPr>
            <xdr:cNvSpPr>
              <a:spLocks/>
            </xdr:cNvSpPr>
          </xdr:nvSpPr>
          <xdr:spPr>
            <a:xfrm>
              <a:off x="2690457" y="3964979"/>
              <a:ext cx="292100" cy="290513"/>
            </a:xfrm>
            <a:prstGeom prst="ellipse">
              <a:avLst/>
            </a:prstGeom>
            <a:solidFill>
              <a:srgbClr val="12990B"/>
            </a:solidFill>
            <a:ln w="9525">
              <a:noFill/>
            </a:ln>
            <a:effectLst>
              <a:glow>
                <a:schemeClr val="accent1">
                  <a:alpha val="40000"/>
                </a:schemeClr>
              </a:glow>
            </a:effectLst>
            <a:scene3d>
              <a:camera prst="orthographicFront"/>
              <a:lightRig rig="balanced" dir="t">
                <a:rot lat="0" lon="0" rev="7800000"/>
              </a:lightRig>
            </a:scene3d>
            <a:sp3d>
              <a:bevelT w="254000" h="31750"/>
              <a:bevelB w="0" h="38100"/>
              <a:extrusionClr>
                <a:schemeClr val="bg2"/>
              </a:extrusionClr>
              <a:contourClr>
                <a:schemeClr val="accent3"/>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1072866" rtl="0" eaLnBrk="1" latinLnBrk="0" hangingPunct="1">
                <a:defRPr sz="2100" kern="1200">
                  <a:solidFill>
                    <a:schemeClr val="lt1"/>
                  </a:solidFill>
                  <a:latin typeface="+mn-lt"/>
                  <a:ea typeface="+mn-ea"/>
                  <a:cs typeface="+mn-cs"/>
                </a:defRPr>
              </a:lvl1pPr>
              <a:lvl2pPr marL="536433" algn="l" defTabSz="1072866" rtl="0" eaLnBrk="1" latinLnBrk="0" hangingPunct="1">
                <a:defRPr sz="2100" kern="1200">
                  <a:solidFill>
                    <a:schemeClr val="lt1"/>
                  </a:solidFill>
                  <a:latin typeface="+mn-lt"/>
                  <a:ea typeface="+mn-ea"/>
                  <a:cs typeface="+mn-cs"/>
                </a:defRPr>
              </a:lvl2pPr>
              <a:lvl3pPr marL="1072866" algn="l" defTabSz="1072866" rtl="0" eaLnBrk="1" latinLnBrk="0" hangingPunct="1">
                <a:defRPr sz="2100" kern="1200">
                  <a:solidFill>
                    <a:schemeClr val="lt1"/>
                  </a:solidFill>
                  <a:latin typeface="+mn-lt"/>
                  <a:ea typeface="+mn-ea"/>
                  <a:cs typeface="+mn-cs"/>
                </a:defRPr>
              </a:lvl3pPr>
              <a:lvl4pPr marL="1609298" algn="l" defTabSz="1072866" rtl="0" eaLnBrk="1" latinLnBrk="0" hangingPunct="1">
                <a:defRPr sz="2100" kern="1200">
                  <a:solidFill>
                    <a:schemeClr val="lt1"/>
                  </a:solidFill>
                  <a:latin typeface="+mn-lt"/>
                  <a:ea typeface="+mn-ea"/>
                  <a:cs typeface="+mn-cs"/>
                </a:defRPr>
              </a:lvl4pPr>
              <a:lvl5pPr marL="2145731" algn="l" defTabSz="1072866" rtl="0" eaLnBrk="1" latinLnBrk="0" hangingPunct="1">
                <a:defRPr sz="2100" kern="1200">
                  <a:solidFill>
                    <a:schemeClr val="lt1"/>
                  </a:solidFill>
                  <a:latin typeface="+mn-lt"/>
                  <a:ea typeface="+mn-ea"/>
                  <a:cs typeface="+mn-cs"/>
                </a:defRPr>
              </a:lvl5pPr>
              <a:lvl6pPr marL="2682164" algn="l" defTabSz="1072866" rtl="0" eaLnBrk="1" latinLnBrk="0" hangingPunct="1">
                <a:defRPr sz="2100" kern="1200">
                  <a:solidFill>
                    <a:schemeClr val="lt1"/>
                  </a:solidFill>
                  <a:latin typeface="+mn-lt"/>
                  <a:ea typeface="+mn-ea"/>
                  <a:cs typeface="+mn-cs"/>
                </a:defRPr>
              </a:lvl6pPr>
              <a:lvl7pPr marL="3218597" algn="l" defTabSz="1072866" rtl="0" eaLnBrk="1" latinLnBrk="0" hangingPunct="1">
                <a:defRPr sz="2100" kern="1200">
                  <a:solidFill>
                    <a:schemeClr val="lt1"/>
                  </a:solidFill>
                  <a:latin typeface="+mn-lt"/>
                  <a:ea typeface="+mn-ea"/>
                  <a:cs typeface="+mn-cs"/>
                </a:defRPr>
              </a:lvl7pPr>
              <a:lvl8pPr marL="3755029" algn="l" defTabSz="1072866" rtl="0" eaLnBrk="1" latinLnBrk="0" hangingPunct="1">
                <a:defRPr sz="2100" kern="1200">
                  <a:solidFill>
                    <a:schemeClr val="lt1"/>
                  </a:solidFill>
                  <a:latin typeface="+mn-lt"/>
                  <a:ea typeface="+mn-ea"/>
                  <a:cs typeface="+mn-cs"/>
                </a:defRPr>
              </a:lvl8pPr>
              <a:lvl9pPr marL="4291462" algn="l" defTabSz="1072866" rtl="0" eaLnBrk="1" latinLnBrk="0" hangingPunct="1">
                <a:defRPr sz="2100" kern="1200">
                  <a:solidFill>
                    <a:schemeClr val="lt1"/>
                  </a:solidFill>
                  <a:latin typeface="+mn-lt"/>
                  <a:ea typeface="+mn-ea"/>
                  <a:cs typeface="+mn-cs"/>
                </a:defRPr>
              </a:lvl9pPr>
            </a:lstStyle>
            <a:p>
              <a:pPr algn="ctr"/>
              <a:endParaRPr lang="es-CO" sz="1200" b="1">
                <a:solidFill>
                  <a:schemeClr val="bg1"/>
                </a:solidFill>
                <a:latin typeface="+mj-lt"/>
              </a:endParaRPr>
            </a:p>
          </xdr:txBody>
        </xdr:sp>
        <xdr:sp macro="" textlink="">
          <xdr:nvSpPr>
            <xdr:cNvPr id="21" name="Freeform 220">
              <a:extLst>
                <a:ext uri="{FF2B5EF4-FFF2-40B4-BE49-F238E27FC236}">
                  <a16:creationId xmlns:a16="http://schemas.microsoft.com/office/drawing/2014/main" id="{00000000-0008-0000-0200-000015000000}"/>
                </a:ext>
              </a:extLst>
            </xdr:cNvPr>
            <xdr:cNvSpPr>
              <a:spLocks/>
            </xdr:cNvSpPr>
          </xdr:nvSpPr>
          <xdr:spPr bwMode="auto">
            <a:xfrm rot="21005499">
              <a:off x="2797550" y="3999231"/>
              <a:ext cx="226579" cy="219289"/>
            </a:xfrm>
            <a:custGeom>
              <a:avLst/>
              <a:gdLst>
                <a:gd name="T0" fmla="*/ 102 w 105"/>
                <a:gd name="T1" fmla="*/ 0 h 91"/>
                <a:gd name="T2" fmla="*/ 36 w 105"/>
                <a:gd name="T3" fmla="*/ 57 h 91"/>
                <a:gd name="T4" fmla="*/ 11 w 105"/>
                <a:gd name="T5" fmla="*/ 37 h 91"/>
                <a:gd name="T6" fmla="*/ 0 w 105"/>
                <a:gd name="T7" fmla="*/ 46 h 91"/>
                <a:gd name="T8" fmla="*/ 44 w 105"/>
                <a:gd name="T9" fmla="*/ 91 h 91"/>
                <a:gd name="T10" fmla="*/ 105 w 105"/>
                <a:gd name="T11" fmla="*/ 6 h 91"/>
                <a:gd name="T12" fmla="*/ 102 w 105"/>
                <a:gd name="T13" fmla="*/ 0 h 91"/>
                <a:gd name="connsiteX0" fmla="*/ 8666 w 8952"/>
                <a:gd name="connsiteY0" fmla="*/ 0 h 10000"/>
                <a:gd name="connsiteX1" fmla="*/ 2381 w 8952"/>
                <a:gd name="connsiteY1" fmla="*/ 6264 h 10000"/>
                <a:gd name="connsiteX2" fmla="*/ 0 w 8952"/>
                <a:gd name="connsiteY2" fmla="*/ 4066 h 10000"/>
                <a:gd name="connsiteX3" fmla="*/ 3142 w 8952"/>
                <a:gd name="connsiteY3" fmla="*/ 10000 h 10000"/>
                <a:gd name="connsiteX4" fmla="*/ 8952 w 8952"/>
                <a:gd name="connsiteY4" fmla="*/ 659 h 10000"/>
                <a:gd name="connsiteX5" fmla="*/ 8666 w 8952"/>
                <a:gd name="connsiteY5" fmla="*/ 0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8952" h="10000">
                  <a:moveTo>
                    <a:pt x="8666" y="0"/>
                  </a:moveTo>
                  <a:cubicBezTo>
                    <a:pt x="5619" y="2088"/>
                    <a:pt x="3428" y="4835"/>
                    <a:pt x="2381" y="6264"/>
                  </a:cubicBezTo>
                  <a:lnTo>
                    <a:pt x="0" y="4066"/>
                  </a:lnTo>
                  <a:lnTo>
                    <a:pt x="3142" y="10000"/>
                  </a:lnTo>
                  <a:cubicBezTo>
                    <a:pt x="3809" y="7802"/>
                    <a:pt x="6095" y="3626"/>
                    <a:pt x="8952" y="659"/>
                  </a:cubicBezTo>
                  <a:cubicBezTo>
                    <a:pt x="8857" y="439"/>
                    <a:pt x="8761" y="220"/>
                    <a:pt x="8666" y="0"/>
                  </a:cubicBezTo>
                  <a:close/>
                </a:path>
              </a:pathLst>
            </a:custGeom>
            <a:gradFill rotWithShape="1">
              <a:gsLst>
                <a:gs pos="0">
                  <a:srgbClr val="009900">
                    <a:gamma/>
                    <a:tint val="85882"/>
                    <a:invGamma/>
                  </a:srgbClr>
                </a:gs>
                <a:gs pos="100000">
                  <a:srgbClr val="009900"/>
                </a:gs>
              </a:gsLst>
              <a:lin ang="5400000" scaled="1"/>
            </a:gradFill>
            <a:ln>
              <a:noFill/>
            </a:ln>
            <a:effectLst/>
            <a:extLst>
              <a:ext uri="{91240B29-F687-4F45-9708-019B960494DF}">
                <a14:hiddenLine xmlns:a14="http://schemas.microsoft.com/office/drawing/2010/main" w="9525" cap="flat" cmpd="sng">
                  <a:solidFill>
                    <a:schemeClr val="tx1"/>
                  </a:solidFill>
                  <a:prstDash val="solid"/>
                  <a:round/>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eaVert" wrap="square" lIns="91440" tIns="45720" rIns="91440" bIns="45720" numCol="1" anchor="ctr" anchorCtr="0" compatLnSpc="1">
              <a:prstTxWarp prst="textNoShape">
                <a:avLst/>
              </a:prstTxWarp>
            </a:bodyPr>
            <a:lstStyle>
              <a:defPPr>
                <a:defRPr lang="en-US"/>
              </a:defPPr>
              <a:lvl1pPr marL="0" algn="l" defTabSz="1072866" rtl="0" eaLnBrk="1" latinLnBrk="0" hangingPunct="1">
                <a:defRPr sz="2100" kern="1200">
                  <a:solidFill>
                    <a:schemeClr val="tx1"/>
                  </a:solidFill>
                  <a:latin typeface="+mn-lt"/>
                  <a:ea typeface="+mn-ea"/>
                  <a:cs typeface="+mn-cs"/>
                </a:defRPr>
              </a:lvl1pPr>
              <a:lvl2pPr marL="536433" algn="l" defTabSz="1072866" rtl="0" eaLnBrk="1" latinLnBrk="0" hangingPunct="1">
                <a:defRPr sz="2100" kern="1200">
                  <a:solidFill>
                    <a:schemeClr val="tx1"/>
                  </a:solidFill>
                  <a:latin typeface="+mn-lt"/>
                  <a:ea typeface="+mn-ea"/>
                  <a:cs typeface="+mn-cs"/>
                </a:defRPr>
              </a:lvl2pPr>
              <a:lvl3pPr marL="1072866" algn="l" defTabSz="1072866" rtl="0" eaLnBrk="1" latinLnBrk="0" hangingPunct="1">
                <a:defRPr sz="2100" kern="1200">
                  <a:solidFill>
                    <a:schemeClr val="tx1"/>
                  </a:solidFill>
                  <a:latin typeface="+mn-lt"/>
                  <a:ea typeface="+mn-ea"/>
                  <a:cs typeface="+mn-cs"/>
                </a:defRPr>
              </a:lvl3pPr>
              <a:lvl4pPr marL="1609298" algn="l" defTabSz="1072866" rtl="0" eaLnBrk="1" latinLnBrk="0" hangingPunct="1">
                <a:defRPr sz="2100" kern="1200">
                  <a:solidFill>
                    <a:schemeClr val="tx1"/>
                  </a:solidFill>
                  <a:latin typeface="+mn-lt"/>
                  <a:ea typeface="+mn-ea"/>
                  <a:cs typeface="+mn-cs"/>
                </a:defRPr>
              </a:lvl4pPr>
              <a:lvl5pPr marL="2145731" algn="l" defTabSz="1072866" rtl="0" eaLnBrk="1" latinLnBrk="0" hangingPunct="1">
                <a:defRPr sz="2100" kern="1200">
                  <a:solidFill>
                    <a:schemeClr val="tx1"/>
                  </a:solidFill>
                  <a:latin typeface="+mn-lt"/>
                  <a:ea typeface="+mn-ea"/>
                  <a:cs typeface="+mn-cs"/>
                </a:defRPr>
              </a:lvl5pPr>
              <a:lvl6pPr marL="2682164" algn="l" defTabSz="1072866" rtl="0" eaLnBrk="1" latinLnBrk="0" hangingPunct="1">
                <a:defRPr sz="2100" kern="1200">
                  <a:solidFill>
                    <a:schemeClr val="tx1"/>
                  </a:solidFill>
                  <a:latin typeface="+mn-lt"/>
                  <a:ea typeface="+mn-ea"/>
                  <a:cs typeface="+mn-cs"/>
                </a:defRPr>
              </a:lvl6pPr>
              <a:lvl7pPr marL="3218597" algn="l" defTabSz="1072866" rtl="0" eaLnBrk="1" latinLnBrk="0" hangingPunct="1">
                <a:defRPr sz="2100" kern="1200">
                  <a:solidFill>
                    <a:schemeClr val="tx1"/>
                  </a:solidFill>
                  <a:latin typeface="+mn-lt"/>
                  <a:ea typeface="+mn-ea"/>
                  <a:cs typeface="+mn-cs"/>
                </a:defRPr>
              </a:lvl7pPr>
              <a:lvl8pPr marL="3755029" algn="l" defTabSz="1072866" rtl="0" eaLnBrk="1" latinLnBrk="0" hangingPunct="1">
                <a:defRPr sz="2100" kern="1200">
                  <a:solidFill>
                    <a:schemeClr val="tx1"/>
                  </a:solidFill>
                  <a:latin typeface="+mn-lt"/>
                  <a:ea typeface="+mn-ea"/>
                  <a:cs typeface="+mn-cs"/>
                </a:defRPr>
              </a:lvl8pPr>
              <a:lvl9pPr marL="4291462" algn="l" defTabSz="1072866" rtl="0" eaLnBrk="1" latinLnBrk="0" hangingPunct="1">
                <a:defRPr sz="2100" kern="1200">
                  <a:solidFill>
                    <a:schemeClr val="tx1"/>
                  </a:solidFill>
                  <a:latin typeface="+mn-lt"/>
                  <a:ea typeface="+mn-ea"/>
                  <a:cs typeface="+mn-cs"/>
                </a:defRPr>
              </a:lvl9pPr>
            </a:lstStyle>
            <a:p>
              <a:endParaRPr lang="es-CO" sz="1200">
                <a:latin typeface="+mj-lt"/>
              </a:endParaRPr>
            </a:p>
          </xdr:txBody>
        </xdr:sp>
        <xdr:sp macro="" textlink="">
          <xdr:nvSpPr>
            <xdr:cNvPr id="22" name="Freeform 220">
              <a:extLst>
                <a:ext uri="{FF2B5EF4-FFF2-40B4-BE49-F238E27FC236}">
                  <a16:creationId xmlns:a16="http://schemas.microsoft.com/office/drawing/2014/main" id="{00000000-0008-0000-0200-000016000000}"/>
                </a:ext>
              </a:extLst>
            </xdr:cNvPr>
            <xdr:cNvSpPr>
              <a:spLocks/>
            </xdr:cNvSpPr>
          </xdr:nvSpPr>
          <xdr:spPr bwMode="auto">
            <a:xfrm>
              <a:off x="2750549" y="3975920"/>
              <a:ext cx="253106" cy="219289"/>
            </a:xfrm>
            <a:custGeom>
              <a:avLst/>
              <a:gdLst>
                <a:gd name="T0" fmla="*/ 102 w 105"/>
                <a:gd name="T1" fmla="*/ 0 h 91"/>
                <a:gd name="T2" fmla="*/ 36 w 105"/>
                <a:gd name="T3" fmla="*/ 57 h 91"/>
                <a:gd name="T4" fmla="*/ 11 w 105"/>
                <a:gd name="T5" fmla="*/ 37 h 91"/>
                <a:gd name="T6" fmla="*/ 0 w 105"/>
                <a:gd name="T7" fmla="*/ 46 h 91"/>
                <a:gd name="T8" fmla="*/ 44 w 105"/>
                <a:gd name="T9" fmla="*/ 91 h 91"/>
                <a:gd name="T10" fmla="*/ 105 w 105"/>
                <a:gd name="T11" fmla="*/ 6 h 91"/>
                <a:gd name="T12" fmla="*/ 102 w 105"/>
                <a:gd name="T13" fmla="*/ 0 h 91"/>
              </a:gdLst>
              <a:ahLst/>
              <a:cxnLst>
                <a:cxn ang="0">
                  <a:pos x="T0" y="T1"/>
                </a:cxn>
                <a:cxn ang="0">
                  <a:pos x="T2" y="T3"/>
                </a:cxn>
                <a:cxn ang="0">
                  <a:pos x="T4" y="T5"/>
                </a:cxn>
                <a:cxn ang="0">
                  <a:pos x="T6" y="T7"/>
                </a:cxn>
                <a:cxn ang="0">
                  <a:pos x="T8" y="T9"/>
                </a:cxn>
                <a:cxn ang="0">
                  <a:pos x="T10" y="T11"/>
                </a:cxn>
                <a:cxn ang="0">
                  <a:pos x="T12" y="T13"/>
                </a:cxn>
              </a:cxnLst>
              <a:rect l="0" t="0" r="r" b="b"/>
              <a:pathLst>
                <a:path w="105" h="91">
                  <a:moveTo>
                    <a:pt x="102" y="0"/>
                  </a:moveTo>
                  <a:cubicBezTo>
                    <a:pt x="70" y="19"/>
                    <a:pt x="47" y="44"/>
                    <a:pt x="36" y="57"/>
                  </a:cubicBezTo>
                  <a:cubicBezTo>
                    <a:pt x="11" y="37"/>
                    <a:pt x="11" y="37"/>
                    <a:pt x="11" y="37"/>
                  </a:cubicBezTo>
                  <a:cubicBezTo>
                    <a:pt x="0" y="46"/>
                    <a:pt x="0" y="46"/>
                    <a:pt x="0" y="46"/>
                  </a:cubicBezTo>
                  <a:cubicBezTo>
                    <a:pt x="44" y="91"/>
                    <a:pt x="44" y="91"/>
                    <a:pt x="44" y="91"/>
                  </a:cubicBezTo>
                  <a:cubicBezTo>
                    <a:pt x="51" y="71"/>
                    <a:pt x="75" y="33"/>
                    <a:pt x="105" y="6"/>
                  </a:cubicBezTo>
                  <a:lnTo>
                    <a:pt x="102" y="0"/>
                  </a:lnTo>
                  <a:close/>
                </a:path>
              </a:pathLst>
            </a:custGeom>
            <a:solidFill>
              <a:schemeClr val="bg2"/>
            </a:solidFill>
            <a:ln>
              <a:noFill/>
            </a:ln>
            <a:effectLst/>
          </xdr:spPr>
          <xdr:txBody>
            <a:bodyPr vert="horz" wrap="square" lIns="91440" tIns="45720" rIns="91440" bIns="45720" numCol="1" anchor="ctr" anchorCtr="0" compatLnSpc="1">
              <a:prstTxWarp prst="textNoShape">
                <a:avLst/>
              </a:prstTxWarp>
            </a:bodyPr>
            <a:lstStyle>
              <a:defPPr>
                <a:defRPr lang="en-US"/>
              </a:defPPr>
              <a:lvl1pPr marL="0" algn="l" defTabSz="1072866" rtl="0" eaLnBrk="1" latinLnBrk="0" hangingPunct="1">
                <a:defRPr sz="2100" kern="1200">
                  <a:solidFill>
                    <a:schemeClr val="tx1"/>
                  </a:solidFill>
                  <a:latin typeface="+mn-lt"/>
                  <a:ea typeface="+mn-ea"/>
                  <a:cs typeface="+mn-cs"/>
                </a:defRPr>
              </a:lvl1pPr>
              <a:lvl2pPr marL="536433" algn="l" defTabSz="1072866" rtl="0" eaLnBrk="1" latinLnBrk="0" hangingPunct="1">
                <a:defRPr sz="2100" kern="1200">
                  <a:solidFill>
                    <a:schemeClr val="tx1"/>
                  </a:solidFill>
                  <a:latin typeface="+mn-lt"/>
                  <a:ea typeface="+mn-ea"/>
                  <a:cs typeface="+mn-cs"/>
                </a:defRPr>
              </a:lvl2pPr>
              <a:lvl3pPr marL="1072866" algn="l" defTabSz="1072866" rtl="0" eaLnBrk="1" latinLnBrk="0" hangingPunct="1">
                <a:defRPr sz="2100" kern="1200">
                  <a:solidFill>
                    <a:schemeClr val="tx1"/>
                  </a:solidFill>
                  <a:latin typeface="+mn-lt"/>
                  <a:ea typeface="+mn-ea"/>
                  <a:cs typeface="+mn-cs"/>
                </a:defRPr>
              </a:lvl3pPr>
              <a:lvl4pPr marL="1609298" algn="l" defTabSz="1072866" rtl="0" eaLnBrk="1" latinLnBrk="0" hangingPunct="1">
                <a:defRPr sz="2100" kern="1200">
                  <a:solidFill>
                    <a:schemeClr val="tx1"/>
                  </a:solidFill>
                  <a:latin typeface="+mn-lt"/>
                  <a:ea typeface="+mn-ea"/>
                  <a:cs typeface="+mn-cs"/>
                </a:defRPr>
              </a:lvl4pPr>
              <a:lvl5pPr marL="2145731" algn="l" defTabSz="1072866" rtl="0" eaLnBrk="1" latinLnBrk="0" hangingPunct="1">
                <a:defRPr sz="2100" kern="1200">
                  <a:solidFill>
                    <a:schemeClr val="tx1"/>
                  </a:solidFill>
                  <a:latin typeface="+mn-lt"/>
                  <a:ea typeface="+mn-ea"/>
                  <a:cs typeface="+mn-cs"/>
                </a:defRPr>
              </a:lvl5pPr>
              <a:lvl6pPr marL="2682164" algn="l" defTabSz="1072866" rtl="0" eaLnBrk="1" latinLnBrk="0" hangingPunct="1">
                <a:defRPr sz="2100" kern="1200">
                  <a:solidFill>
                    <a:schemeClr val="tx1"/>
                  </a:solidFill>
                  <a:latin typeface="+mn-lt"/>
                  <a:ea typeface="+mn-ea"/>
                  <a:cs typeface="+mn-cs"/>
                </a:defRPr>
              </a:lvl6pPr>
              <a:lvl7pPr marL="3218597" algn="l" defTabSz="1072866" rtl="0" eaLnBrk="1" latinLnBrk="0" hangingPunct="1">
                <a:defRPr sz="2100" kern="1200">
                  <a:solidFill>
                    <a:schemeClr val="tx1"/>
                  </a:solidFill>
                  <a:latin typeface="+mn-lt"/>
                  <a:ea typeface="+mn-ea"/>
                  <a:cs typeface="+mn-cs"/>
                </a:defRPr>
              </a:lvl7pPr>
              <a:lvl8pPr marL="3755029" algn="l" defTabSz="1072866" rtl="0" eaLnBrk="1" latinLnBrk="0" hangingPunct="1">
                <a:defRPr sz="2100" kern="1200">
                  <a:solidFill>
                    <a:schemeClr val="tx1"/>
                  </a:solidFill>
                  <a:latin typeface="+mn-lt"/>
                  <a:ea typeface="+mn-ea"/>
                  <a:cs typeface="+mn-cs"/>
                </a:defRPr>
              </a:lvl8pPr>
              <a:lvl9pPr marL="4291462" algn="l" defTabSz="1072866" rtl="0" eaLnBrk="1" latinLnBrk="0" hangingPunct="1">
                <a:defRPr sz="2100" kern="1200">
                  <a:solidFill>
                    <a:schemeClr val="tx1"/>
                  </a:solidFill>
                  <a:latin typeface="+mn-lt"/>
                  <a:ea typeface="+mn-ea"/>
                  <a:cs typeface="+mn-cs"/>
                </a:defRPr>
              </a:lvl9pPr>
            </a:lstStyle>
            <a:p>
              <a:endParaRPr lang="es-CO" sz="1200">
                <a:latin typeface="+mj-lt"/>
              </a:endParaRPr>
            </a:p>
          </xdr:txBody>
        </xdr:sp>
      </xdr:grpSp>
    </xdr:grpSp>
    <xdr:clientData/>
  </xdr:twoCellAnchor>
  <xdr:twoCellAnchor>
    <xdr:from>
      <xdr:col>10</xdr:col>
      <xdr:colOff>4049856</xdr:colOff>
      <xdr:row>50</xdr:row>
      <xdr:rowOff>76199</xdr:rowOff>
    </xdr:from>
    <xdr:to>
      <xdr:col>10</xdr:col>
      <xdr:colOff>4451350</xdr:colOff>
      <xdr:row>51</xdr:row>
      <xdr:rowOff>227441</xdr:rowOff>
    </xdr:to>
    <xdr:sp macro="" textlink="">
      <xdr:nvSpPr>
        <xdr:cNvPr id="23" name="Arrow: Right 22">
          <a:hlinkClick xmlns:r="http://schemas.openxmlformats.org/officeDocument/2006/relationships" r:id="rId1"/>
          <a:extLst>
            <a:ext uri="{FF2B5EF4-FFF2-40B4-BE49-F238E27FC236}">
              <a16:creationId xmlns:a16="http://schemas.microsoft.com/office/drawing/2014/main" id="{00000000-0008-0000-0200-000017000000}"/>
            </a:ext>
          </a:extLst>
        </xdr:cNvPr>
        <xdr:cNvSpPr/>
      </xdr:nvSpPr>
      <xdr:spPr>
        <a:xfrm>
          <a:off x="17178481" y="47209074"/>
          <a:ext cx="401494" cy="4211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8923481</xdr:colOff>
      <xdr:row>46</xdr:row>
      <xdr:rowOff>257174</xdr:rowOff>
    </xdr:from>
    <xdr:to>
      <xdr:col>10</xdr:col>
      <xdr:colOff>9318625</xdr:colOff>
      <xdr:row>48</xdr:row>
      <xdr:rowOff>135366</xdr:rowOff>
    </xdr:to>
    <xdr:sp macro="" textlink="">
      <xdr:nvSpPr>
        <xdr:cNvPr id="24" name="Arrow: Right 23">
          <a:hlinkClick xmlns:r="http://schemas.openxmlformats.org/officeDocument/2006/relationships" r:id="rId1"/>
          <a:extLst>
            <a:ext uri="{FF2B5EF4-FFF2-40B4-BE49-F238E27FC236}">
              <a16:creationId xmlns:a16="http://schemas.microsoft.com/office/drawing/2014/main" id="{00000000-0008-0000-0200-000018000000}"/>
            </a:ext>
          </a:extLst>
        </xdr:cNvPr>
        <xdr:cNvSpPr/>
      </xdr:nvSpPr>
      <xdr:spPr>
        <a:xfrm>
          <a:off x="22052106" y="46310549"/>
          <a:ext cx="395144" cy="4179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66675</xdr:colOff>
      <xdr:row>36</xdr:row>
      <xdr:rowOff>2432050</xdr:rowOff>
    </xdr:from>
    <xdr:to>
      <xdr:col>8</xdr:col>
      <xdr:colOff>1139825</xdr:colOff>
      <xdr:row>36</xdr:row>
      <xdr:rowOff>4051300</xdr:rowOff>
    </xdr:to>
    <xdr:sp macro="" textlink="">
      <xdr:nvSpPr>
        <xdr:cNvPr id="25" name="Speech Bubble: Oval 24">
          <a:extLst>
            <a:ext uri="{FF2B5EF4-FFF2-40B4-BE49-F238E27FC236}">
              <a16:creationId xmlns:a16="http://schemas.microsoft.com/office/drawing/2014/main" id="{C6C62D43-9D7D-4658-A14E-5B0ABCC557B5}"/>
            </a:ext>
          </a:extLst>
        </xdr:cNvPr>
        <xdr:cNvSpPr/>
      </xdr:nvSpPr>
      <xdr:spPr>
        <a:xfrm>
          <a:off x="4972050" y="42484675"/>
          <a:ext cx="4883150" cy="1619250"/>
        </a:xfrm>
        <a:prstGeom prst="wedgeEllipseCallout">
          <a:avLst>
            <a:gd name="adj1" fmla="val -59756"/>
            <a:gd name="adj2" fmla="val -104138"/>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0" i="0" u="none" strike="noStrike" kern="0" cap="none" spc="0" normalizeH="0" baseline="0" noProof="0">
              <a:ln>
                <a:noFill/>
              </a:ln>
              <a:solidFill>
                <a:prstClr val="black"/>
              </a:solidFill>
              <a:effectLst/>
              <a:uLnTx/>
              <a:uFillTx/>
              <a:latin typeface="+mn-lt"/>
              <a:ea typeface="+mn-ea"/>
              <a:cs typeface="+mn-cs"/>
            </a:rPr>
            <a:t>Go to </a:t>
          </a:r>
          <a:r>
            <a:rPr kumimoji="0" lang="en-US" sz="2000" b="1" i="0" u="none" strike="noStrike" kern="0" cap="none" spc="0" normalizeH="0" baseline="0" noProof="0">
              <a:ln>
                <a:noFill/>
              </a:ln>
              <a:solidFill>
                <a:prstClr val="black"/>
              </a:solidFill>
              <a:effectLst/>
              <a:uLnTx/>
              <a:uFillTx/>
              <a:latin typeface="+mn-lt"/>
              <a:ea typeface="+mn-ea"/>
              <a:cs typeface="+mn-cs"/>
            </a:rPr>
            <a:t>slide #19</a:t>
          </a:r>
          <a:r>
            <a:rPr kumimoji="0" lang="en-US" sz="2000" b="0" i="0" u="none" strike="noStrike" kern="0" cap="none" spc="0" normalizeH="0" baseline="0" noProof="0">
              <a:ln>
                <a:noFill/>
              </a:ln>
              <a:solidFill>
                <a:prstClr val="black"/>
              </a:solidFill>
              <a:effectLst/>
              <a:uLnTx/>
              <a:uFillTx/>
              <a:latin typeface="+mn-lt"/>
              <a:ea typeface="+mn-ea"/>
              <a:cs typeface="+mn-cs"/>
            </a:rPr>
            <a:t> for additional definitions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83416</xdr:colOff>
      <xdr:row>52</xdr:row>
      <xdr:rowOff>200025</xdr:rowOff>
    </xdr:from>
    <xdr:to>
      <xdr:col>11</xdr:col>
      <xdr:colOff>158750</xdr:colOff>
      <xdr:row>59</xdr:row>
      <xdr:rowOff>11841</xdr:rowOff>
    </xdr:to>
    <xdr:sp macro="" textlink="">
      <xdr:nvSpPr>
        <xdr:cNvPr id="2" name="Speech Bubble: Oval 1">
          <a:extLst>
            <a:ext uri="{FF2B5EF4-FFF2-40B4-BE49-F238E27FC236}">
              <a16:creationId xmlns:a16="http://schemas.microsoft.com/office/drawing/2014/main" id="{00000000-0008-0000-0300-000002000000}"/>
            </a:ext>
          </a:extLst>
        </xdr:cNvPr>
        <xdr:cNvSpPr/>
      </xdr:nvSpPr>
      <xdr:spPr>
        <a:xfrm>
          <a:off x="512041" y="73367900"/>
          <a:ext cx="25586459" cy="1700941"/>
        </a:xfrm>
        <a:prstGeom prst="wedgeEllipseCallout">
          <a:avLst>
            <a:gd name="adj1" fmla="val 34487"/>
            <a:gd name="adj2" fmla="val 61734"/>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800" b="1" baseline="0">
              <a:solidFill>
                <a:sysClr val="windowText" lastClr="000000"/>
              </a:solidFill>
              <a:latin typeface="+mn-lt"/>
              <a:ea typeface="+mn-ea"/>
              <a:cs typeface="+mn-cs"/>
            </a:rPr>
            <a:t>Go to slide #27 </a:t>
          </a:r>
          <a:r>
            <a:rPr lang="en-US" sz="1800" b="0" baseline="0">
              <a:solidFill>
                <a:sysClr val="windowText" lastClr="000000"/>
              </a:solidFill>
              <a:latin typeface="+mn-lt"/>
              <a:ea typeface="+mn-ea"/>
              <a:cs typeface="+mn-cs"/>
            </a:rPr>
            <a:t>of the PowerPoint to </a:t>
          </a:r>
          <a:r>
            <a:rPr lang="en-US" sz="1800" b="1" baseline="0">
              <a:solidFill>
                <a:sysClr val="windowText" lastClr="000000"/>
              </a:solidFill>
              <a:latin typeface="+mn-lt"/>
              <a:ea typeface="+mn-ea"/>
              <a:cs typeface="+mn-cs"/>
            </a:rPr>
            <a:t>complete the output slide for Step 2</a:t>
          </a:r>
        </a:p>
        <a:p>
          <a:pPr algn="ctr"/>
          <a:endParaRPr lang="en-US" sz="1800" b="0" baseline="0">
            <a:solidFill>
              <a:sysClr val="windowText" lastClr="000000"/>
            </a:solidFill>
          </a:endParaRPr>
        </a:p>
        <a:p>
          <a:pPr algn="ctr"/>
          <a:r>
            <a:rPr lang="en-US" sz="1800" b="0" baseline="0">
              <a:solidFill>
                <a:sysClr val="windowText" lastClr="000000"/>
              </a:solidFill>
            </a:rPr>
            <a:t>Click the arrow to go to </a:t>
          </a:r>
          <a:r>
            <a:rPr lang="en-US" sz="1800" b="1" baseline="0">
              <a:solidFill>
                <a:sysClr val="windowText" lastClr="000000"/>
              </a:solidFill>
            </a:rPr>
            <a:t>Step 3 to start collecting quantitative indicators on IDH's partner(s) </a:t>
          </a:r>
          <a:endParaRPr lang="en-US" sz="1800" b="1">
            <a:solidFill>
              <a:sysClr val="windowText" lastClr="000000"/>
            </a:solidFill>
          </a:endParaRPr>
        </a:p>
      </xdr:txBody>
    </xdr:sp>
    <xdr:clientData/>
  </xdr:twoCellAnchor>
  <xdr:twoCellAnchor>
    <xdr:from>
      <xdr:col>8</xdr:col>
      <xdr:colOff>1121353</xdr:colOff>
      <xdr:row>17</xdr:row>
      <xdr:rowOff>63500</xdr:rowOff>
    </xdr:from>
    <xdr:to>
      <xdr:col>9</xdr:col>
      <xdr:colOff>4159250</xdr:colOff>
      <xdr:row>19</xdr:row>
      <xdr:rowOff>83704</xdr:rowOff>
    </xdr:to>
    <xdr:sp macro="" textlink="">
      <xdr:nvSpPr>
        <xdr:cNvPr id="4" name="Speech Bubble: Oval 3">
          <a:extLst>
            <a:ext uri="{FF2B5EF4-FFF2-40B4-BE49-F238E27FC236}">
              <a16:creationId xmlns:a16="http://schemas.microsoft.com/office/drawing/2014/main" id="{00000000-0008-0000-0300-000004000000}"/>
            </a:ext>
          </a:extLst>
        </xdr:cNvPr>
        <xdr:cNvSpPr/>
      </xdr:nvSpPr>
      <xdr:spPr>
        <a:xfrm>
          <a:off x="13091103" y="6873875"/>
          <a:ext cx="5911272" cy="559954"/>
        </a:xfrm>
        <a:prstGeom prst="wedgeEllipseCallout">
          <a:avLst>
            <a:gd name="adj1" fmla="val -32578"/>
            <a:gd name="adj2" fmla="val 122488"/>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i="0">
              <a:solidFill>
                <a:schemeClr val="dk1"/>
              </a:solidFill>
              <a:effectLst/>
              <a:latin typeface="+mn-lt"/>
              <a:ea typeface="+mn-ea"/>
              <a:cs typeface="+mn-cs"/>
            </a:rPr>
            <a:t>You can use</a:t>
          </a:r>
          <a:r>
            <a:rPr lang="en-US" sz="1800" b="0" i="0" baseline="0">
              <a:solidFill>
                <a:schemeClr val="dk1"/>
              </a:solidFill>
              <a:effectLst/>
              <a:latin typeface="+mn-lt"/>
              <a:ea typeface="+mn-ea"/>
              <a:cs typeface="+mn-cs"/>
            </a:rPr>
            <a:t> this column to take notes</a:t>
          </a:r>
          <a:endParaRPr lang="en-US" sz="1800" b="0" i="0">
            <a:effectLst/>
          </a:endParaRPr>
        </a:p>
      </xdr:txBody>
    </xdr:sp>
    <xdr:clientData/>
  </xdr:twoCellAnchor>
  <xdr:twoCellAnchor>
    <xdr:from>
      <xdr:col>9</xdr:col>
      <xdr:colOff>2944379</xdr:colOff>
      <xdr:row>56</xdr:row>
      <xdr:rowOff>128155</xdr:rowOff>
    </xdr:from>
    <xdr:to>
      <xdr:col>9</xdr:col>
      <xdr:colOff>3297959</xdr:colOff>
      <xdr:row>57</xdr:row>
      <xdr:rowOff>238415</xdr:rowOff>
    </xdr:to>
    <xdr:sp macro="" textlink="">
      <xdr:nvSpPr>
        <xdr:cNvPr id="5" name="Arrow: Right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7898629" y="78074405"/>
          <a:ext cx="353580" cy="3801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540039</xdr:colOff>
      <xdr:row>20</xdr:row>
      <xdr:rowOff>126711</xdr:rowOff>
    </xdr:from>
    <xdr:to>
      <xdr:col>14</xdr:col>
      <xdr:colOff>141000</xdr:colOff>
      <xdr:row>25</xdr:row>
      <xdr:rowOff>381000</xdr:rowOff>
    </xdr:to>
    <xdr:sp macro="" textlink="">
      <xdr:nvSpPr>
        <xdr:cNvPr id="4" name="Speech Bubble: Oval 3">
          <a:extLst>
            <a:ext uri="{FF2B5EF4-FFF2-40B4-BE49-F238E27FC236}">
              <a16:creationId xmlns:a16="http://schemas.microsoft.com/office/drawing/2014/main" id="{00000000-0008-0000-0400-000004000000}"/>
            </a:ext>
          </a:extLst>
        </xdr:cNvPr>
        <xdr:cNvSpPr/>
      </xdr:nvSpPr>
      <xdr:spPr>
        <a:xfrm>
          <a:off x="23226857" y="7348393"/>
          <a:ext cx="5748916" cy="2419062"/>
        </a:xfrm>
        <a:prstGeom prst="wedgeEllipseCallout">
          <a:avLst>
            <a:gd name="adj1" fmla="val -68326"/>
            <a:gd name="adj2" fmla="val 50035"/>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lang="en-US" sz="1800" b="0" i="0">
              <a:solidFill>
                <a:schemeClr val="dk1"/>
              </a:solidFill>
              <a:effectLst/>
              <a:latin typeface="+mn-lt"/>
              <a:ea typeface="+mn-ea"/>
              <a:cs typeface="+mn-cs"/>
            </a:rPr>
            <a:t>Input here the numeric value from national indicators to help you</a:t>
          </a:r>
          <a:r>
            <a:rPr lang="en-US" sz="1800" b="0" i="0" baseline="0">
              <a:solidFill>
                <a:schemeClr val="dk1"/>
              </a:solidFill>
              <a:effectLst/>
              <a:latin typeface="+mn-lt"/>
              <a:ea typeface="+mn-ea"/>
              <a:cs typeface="+mn-cs"/>
            </a:rPr>
            <a:t> contextualize IDH's partner(s) indicators</a:t>
          </a:r>
          <a:endParaRPr lang="en-US" sz="1800" b="0" i="0">
            <a:solidFill>
              <a:schemeClr val="dk1"/>
            </a:solidFill>
            <a:effectLst/>
            <a:latin typeface="+mn-lt"/>
            <a:ea typeface="+mn-ea"/>
            <a:cs typeface="+mn-cs"/>
          </a:endParaRPr>
        </a:p>
      </xdr:txBody>
    </xdr:sp>
    <xdr:clientData/>
  </xdr:twoCellAnchor>
  <xdr:twoCellAnchor>
    <xdr:from>
      <xdr:col>4</xdr:col>
      <xdr:colOff>450273</xdr:colOff>
      <xdr:row>36</xdr:row>
      <xdr:rowOff>25400</xdr:rowOff>
    </xdr:from>
    <xdr:to>
      <xdr:col>10</xdr:col>
      <xdr:colOff>1249940</xdr:colOff>
      <xdr:row>45</xdr:row>
      <xdr:rowOff>227402</xdr:rowOff>
    </xdr:to>
    <xdr:sp macro="" textlink="">
      <xdr:nvSpPr>
        <xdr:cNvPr id="7" name="Speech Bubble: Oval 6">
          <a:extLst>
            <a:ext uri="{FF2B5EF4-FFF2-40B4-BE49-F238E27FC236}">
              <a16:creationId xmlns:a16="http://schemas.microsoft.com/office/drawing/2014/main" id="{00000000-0008-0000-0400-000007000000}"/>
            </a:ext>
          </a:extLst>
        </xdr:cNvPr>
        <xdr:cNvSpPr/>
      </xdr:nvSpPr>
      <xdr:spPr>
        <a:xfrm>
          <a:off x="815398" y="21948775"/>
          <a:ext cx="25310667" cy="2630877"/>
        </a:xfrm>
        <a:prstGeom prst="wedgeEllipseCallout">
          <a:avLst>
            <a:gd name="adj1" fmla="val 24065"/>
            <a:gd name="adj2" fmla="val -62328"/>
          </a:avLst>
        </a:prstGeom>
        <a:solidFill>
          <a:schemeClr val="accent1">
            <a:lumMod val="20000"/>
            <a:lumOff val="80000"/>
          </a:schemeClr>
        </a:solidFill>
        <a:ln>
          <a:solidFill>
            <a:schemeClr val="accent1"/>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lIns="0" tIns="0" rIns="0" bIns="0" rtlCol="0" anchor="ctr"/>
        <a:lstStyle/>
        <a:p>
          <a:pPr algn="ctr"/>
          <a:r>
            <a:rPr lang="en-US" sz="1800" b="1">
              <a:solidFill>
                <a:schemeClr val="dk1"/>
              </a:solidFill>
              <a:effectLst/>
              <a:latin typeface="+mn-lt"/>
              <a:ea typeface="+mn-ea"/>
              <a:cs typeface="+mn-cs"/>
            </a:rPr>
            <a:t>Congratulations!</a:t>
          </a:r>
          <a:r>
            <a:rPr lang="en-US" sz="1800" b="1" baseline="0">
              <a:solidFill>
                <a:schemeClr val="dk1"/>
              </a:solidFill>
              <a:effectLst/>
              <a:latin typeface="+mn-lt"/>
              <a:ea typeface="+mn-ea"/>
              <a:cs typeface="+mn-cs"/>
            </a:rPr>
            <a:t> </a:t>
          </a:r>
          <a:r>
            <a:rPr lang="en-US" sz="1800" b="1">
              <a:solidFill>
                <a:schemeClr val="dk1"/>
              </a:solidFill>
              <a:effectLst/>
              <a:latin typeface="+mn-lt"/>
              <a:ea typeface="+mn-ea"/>
              <a:cs typeface="+mn-cs"/>
            </a:rPr>
            <a:t>You are</a:t>
          </a:r>
          <a:r>
            <a:rPr lang="en-US" sz="1800" b="1" baseline="0">
              <a:solidFill>
                <a:schemeClr val="dk1"/>
              </a:solidFill>
              <a:effectLst/>
              <a:latin typeface="+mn-lt"/>
              <a:ea typeface="+mn-ea"/>
              <a:cs typeface="+mn-cs"/>
            </a:rPr>
            <a:t> done filling-out the excel. </a:t>
          </a:r>
        </a:p>
        <a:p>
          <a:pPr algn="ctr"/>
          <a:endParaRPr lang="en-US" sz="1800" b="1" baseline="0">
            <a:solidFill>
              <a:schemeClr val="dk1"/>
            </a:solidFill>
            <a:effectLst/>
            <a:latin typeface="+mn-lt"/>
            <a:ea typeface="+mn-ea"/>
            <a:cs typeface="+mn-cs"/>
          </a:endParaRPr>
        </a:p>
        <a:p>
          <a:pPr algn="ctr"/>
          <a:r>
            <a:rPr lang="en-US" sz="1800" b="1" baseline="0">
              <a:solidFill>
                <a:schemeClr val="dk1"/>
              </a:solidFill>
              <a:effectLst/>
              <a:latin typeface="+mn-lt"/>
              <a:ea typeface="+mn-ea"/>
              <a:cs typeface="+mn-cs"/>
            </a:rPr>
            <a:t>The indicators proposed in Step 3 are meant to be a starting point. Each project or platform should develop a more in-depth set of detailed indicators to be collected as part of project design and then monitored over time.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dhtrade.sharepoint.com/:p:/s/depInsightsInnovations/ESKOchGyEmRAk-YW4FWjRIEBxZZXAZkyoo3RyRs_v_ARXA?e=Lp9rX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1DC19-4A53-4289-B83D-D751EB22B577}">
  <sheetPr>
    <tabColor theme="4" tint="0.79998168889431442"/>
  </sheetPr>
  <dimension ref="A1:K37"/>
  <sheetViews>
    <sheetView showGridLines="0" topLeftCell="A87" zoomScale="80" zoomScaleNormal="80" workbookViewId="0">
      <selection activeCell="B40" sqref="B40"/>
    </sheetView>
  </sheetViews>
  <sheetFormatPr defaultColWidth="8.85546875" defaultRowHeight="21"/>
  <cols>
    <col min="1" max="1" width="7.7109375" style="16" customWidth="1"/>
    <col min="2" max="2" width="55.42578125" style="16" customWidth="1"/>
    <col min="3" max="3" width="98.7109375" style="16" customWidth="1"/>
    <col min="4" max="4" width="47.140625" style="16" customWidth="1"/>
    <col min="5" max="16384" width="8.85546875" style="16"/>
  </cols>
  <sheetData>
    <row r="1" spans="1:4">
      <c r="A1" s="19"/>
      <c r="B1" s="20" t="s">
        <v>0</v>
      </c>
      <c r="C1" s="20"/>
      <c r="D1" s="20"/>
    </row>
    <row r="2" spans="1:4" ht="6" customHeight="1"/>
    <row r="3" spans="1:4">
      <c r="A3" s="22"/>
      <c r="B3" s="23" t="s">
        <v>1</v>
      </c>
      <c r="C3" s="23"/>
      <c r="D3" s="23"/>
    </row>
    <row r="22" spans="1:4">
      <c r="A22" s="22"/>
      <c r="B22" s="23" t="s">
        <v>2</v>
      </c>
      <c r="C22" s="23"/>
      <c r="D22" s="23"/>
    </row>
    <row r="24" spans="1:4">
      <c r="B24" s="63" t="s">
        <v>3</v>
      </c>
      <c r="C24" s="63" t="s">
        <v>4</v>
      </c>
    </row>
    <row r="25" spans="1:4">
      <c r="B25" s="64" t="s">
        <v>5</v>
      </c>
      <c r="C25" s="65" t="s">
        <v>6</v>
      </c>
    </row>
    <row r="26" spans="1:4">
      <c r="B26" s="64" t="s">
        <v>7</v>
      </c>
      <c r="C26" s="65" t="s">
        <v>8</v>
      </c>
    </row>
    <row r="27" spans="1:4">
      <c r="B27" s="64" t="s">
        <v>9</v>
      </c>
      <c r="C27" s="65" t="s">
        <v>10</v>
      </c>
    </row>
    <row r="28" spans="1:4">
      <c r="B28" s="64" t="s">
        <v>11</v>
      </c>
      <c r="C28" s="65" t="s">
        <v>12</v>
      </c>
    </row>
    <row r="29" spans="1:4">
      <c r="B29" s="64" t="s">
        <v>13</v>
      </c>
      <c r="C29" s="65" t="s">
        <v>14</v>
      </c>
    </row>
    <row r="30" spans="1:4" collapsed="1"/>
    <row r="31" spans="1:4">
      <c r="A31" s="22"/>
      <c r="B31" s="23" t="s">
        <v>15</v>
      </c>
      <c r="C31" s="23"/>
      <c r="D31" s="23"/>
    </row>
    <row r="33" spans="1:11">
      <c r="B33" s="31" t="s">
        <v>16</v>
      </c>
    </row>
    <row r="34" spans="1:11">
      <c r="A34" s="21"/>
      <c r="B34" s="183" t="s">
        <v>17</v>
      </c>
      <c r="C34" s="21"/>
      <c r="D34" s="21"/>
      <c r="E34" s="21"/>
      <c r="F34" s="21"/>
      <c r="G34" s="21"/>
      <c r="H34" s="21"/>
      <c r="I34" s="21"/>
      <c r="J34" s="21"/>
      <c r="K34" s="21"/>
    </row>
    <row r="37" spans="1:11">
      <c r="A37" s="189" t="s">
        <v>18</v>
      </c>
      <c r="B37" s="189"/>
      <c r="C37" s="189"/>
      <c r="D37" s="189"/>
    </row>
  </sheetData>
  <sheetProtection algorithmName="SHA-512" hashValue="dEACCx4RKrmcoJRLkZV50dtXvV/RzR6tEEPTtyqdcpdi/Z3OVKTK1/lHYdC1kamU966brSLAu5VnHQnaP43mSQ==" saltValue="uYu+ghwIWNe+OTe0nSNJ2g==" spinCount="100000" sheet="1" objects="1" scenarios="1"/>
  <mergeCells count="1">
    <mergeCell ref="A37:D37"/>
  </mergeCells>
  <hyperlinks>
    <hyperlink ref="B27" location="'Step 1'!A1" display="Step 1: Initial Screening" xr:uid="{F708F49C-9AA6-4699-A36A-A51CE8C7BA40}"/>
    <hyperlink ref="B26" location="Instructions!A1" display="Instructions" xr:uid="{E6B2CB12-36F8-414E-8E8B-8012F8022CFA}"/>
    <hyperlink ref="B29" location="'Step 3'!A1" display="Step 3: Firm Indicators" xr:uid="{067B7F42-0B00-4963-A128-90F08C72F3BD}"/>
    <hyperlink ref="B28" location="'Step 2'!A1" display="Step 2: In-depth analysis" xr:uid="{556CE19C-A1A5-4EF7-99F0-592E9B7EE564}"/>
    <hyperlink ref="B25" location="Cover!A1" display="Cover" xr:uid="{E8A146F7-76EC-4EA8-9F5A-257C70B651D6}"/>
    <hyperlink ref="B34" r:id="rId1" xr:uid="{83ED647B-8ECF-4B15-82B5-7BFC245C4A71}"/>
  </hyperlinks>
  <pageMargins left="0.7" right="0.7" top="0.75" bottom="0.75" header="0.3" footer="0.3"/>
  <pageSetup scale="1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9965-C324-49DD-A808-4E9AE3D40D26}">
  <sheetPr>
    <tabColor theme="7" tint="0.79998168889431442"/>
  </sheetPr>
  <dimension ref="A2:W24"/>
  <sheetViews>
    <sheetView showGridLines="0" topLeftCell="K1" zoomScale="60" zoomScaleNormal="60" workbookViewId="0">
      <pane ySplit="7" topLeftCell="A13" activePane="bottomLeft" state="frozen"/>
      <selection pane="bottomLeft" activeCell="K13" sqref="K13"/>
      <selection activeCell="I29" sqref="I29"/>
    </sheetView>
  </sheetViews>
  <sheetFormatPr defaultColWidth="8.7109375" defaultRowHeight="17.45" outlineLevelRow="1" outlineLevelCol="1"/>
  <cols>
    <col min="1" max="1" width="8.7109375" style="84"/>
    <col min="2" max="2" width="6.85546875" style="84" customWidth="1"/>
    <col min="3" max="3" width="53.28515625" style="84" customWidth="1"/>
    <col min="4" max="4" width="186.7109375" style="84" customWidth="1"/>
    <col min="5" max="6" width="53.28515625" style="84" customWidth="1"/>
    <col min="7" max="7" width="5" style="84" customWidth="1"/>
    <col min="8" max="8" width="5.85546875" style="84" bestFit="1" customWidth="1"/>
    <col min="9" max="10" width="51.140625" style="84" customWidth="1"/>
    <col min="11" max="11" width="96.140625" style="84" customWidth="1"/>
    <col min="12" max="15" width="51.140625" style="84" customWidth="1"/>
    <col min="16" max="17" width="8.7109375" style="84"/>
    <col min="18" max="18" width="47.85546875" style="84" customWidth="1"/>
    <col min="19" max="19" width="40" style="84" customWidth="1"/>
    <col min="20" max="20" width="53.140625" style="84" customWidth="1"/>
    <col min="21" max="21" width="0" style="84" hidden="1" customWidth="1" outlineLevel="1"/>
    <col min="22" max="22" width="25.7109375" style="84" customWidth="1" collapsed="1"/>
    <col min="23" max="23" width="35.140625" style="84" customWidth="1"/>
    <col min="24" max="16384" width="8.7109375" style="84"/>
  </cols>
  <sheetData>
    <row r="2" spans="1:23" hidden="1" outlineLevel="1">
      <c r="A2" s="93"/>
      <c r="B2" s="2" t="s">
        <v>309</v>
      </c>
      <c r="C2" s="93"/>
      <c r="D2" s="93"/>
      <c r="E2" s="93"/>
      <c r="F2" s="93"/>
      <c r="G2" s="93"/>
      <c r="H2" s="93"/>
      <c r="I2" s="93"/>
      <c r="J2" s="93"/>
      <c r="K2" s="93"/>
      <c r="L2" s="93"/>
      <c r="M2" s="93"/>
      <c r="N2" s="93"/>
      <c r="O2" s="93"/>
      <c r="P2" s="93"/>
      <c r="Q2" s="93"/>
      <c r="R2" s="93"/>
      <c r="S2" s="93"/>
      <c r="T2" s="93"/>
      <c r="U2" s="93"/>
      <c r="V2" s="93"/>
      <c r="W2" s="93"/>
    </row>
    <row r="3" spans="1:23" collapsed="1">
      <c r="A3" s="93"/>
      <c r="B3" s="2" t="s">
        <v>310</v>
      </c>
      <c r="C3" s="93"/>
      <c r="D3" s="93"/>
      <c r="E3" s="93"/>
      <c r="F3" s="93"/>
      <c r="G3" s="93"/>
      <c r="H3" s="93"/>
      <c r="I3" s="93"/>
      <c r="J3" s="93"/>
      <c r="K3" s="93"/>
      <c r="L3" s="93"/>
      <c r="M3" s="93"/>
      <c r="N3" s="93"/>
      <c r="O3" s="93"/>
      <c r="P3" s="93"/>
      <c r="Q3" s="93"/>
      <c r="R3" s="93"/>
      <c r="S3" s="93"/>
      <c r="T3" s="93"/>
      <c r="U3" s="93"/>
      <c r="V3" s="93"/>
      <c r="W3" s="93"/>
    </row>
    <row r="5" spans="1:23" s="80" customFormat="1" ht="17.100000000000001" customHeight="1">
      <c r="B5" s="212" t="s">
        <v>184</v>
      </c>
      <c r="C5" s="212"/>
      <c r="D5" s="212"/>
      <c r="E5" s="212"/>
      <c r="F5" s="212"/>
      <c r="H5" s="212" t="s">
        <v>185</v>
      </c>
      <c r="I5" s="212"/>
      <c r="J5" s="212"/>
      <c r="K5" s="212"/>
      <c r="L5" s="212"/>
      <c r="M5" s="212"/>
      <c r="N5" s="212"/>
      <c r="O5" s="131"/>
      <c r="Q5" s="212" t="s">
        <v>186</v>
      </c>
      <c r="R5" s="212"/>
      <c r="S5" s="212"/>
      <c r="T5" s="212"/>
      <c r="U5" s="212"/>
      <c r="V5" s="212"/>
      <c r="W5" s="212"/>
    </row>
    <row r="7" spans="1:23" ht="63.6" customHeight="1">
      <c r="B7" s="79" t="s">
        <v>74</v>
      </c>
      <c r="C7" s="79" t="s">
        <v>77</v>
      </c>
      <c r="D7" s="79" t="s">
        <v>187</v>
      </c>
      <c r="E7" s="79" t="s">
        <v>188</v>
      </c>
      <c r="F7" s="79" t="s">
        <v>189</v>
      </c>
      <c r="G7" s="80"/>
      <c r="H7" s="79" t="s">
        <v>74</v>
      </c>
      <c r="I7" s="79" t="s">
        <v>77</v>
      </c>
      <c r="J7" s="79" t="s">
        <v>187</v>
      </c>
      <c r="K7" s="79" t="s">
        <v>188</v>
      </c>
      <c r="L7" s="79" t="s">
        <v>189</v>
      </c>
      <c r="M7" s="79" t="s">
        <v>190</v>
      </c>
      <c r="N7" s="79" t="s">
        <v>191</v>
      </c>
      <c r="O7" s="79" t="s">
        <v>192</v>
      </c>
      <c r="P7" s="80"/>
      <c r="Q7" s="79" t="s">
        <v>74</v>
      </c>
      <c r="R7" s="79" t="s">
        <v>77</v>
      </c>
      <c r="S7" s="79" t="s">
        <v>193</v>
      </c>
      <c r="T7" s="79" t="s">
        <v>194</v>
      </c>
      <c r="U7" s="79"/>
      <c r="V7" s="79" t="s">
        <v>190</v>
      </c>
      <c r="W7" s="79" t="s">
        <v>191</v>
      </c>
    </row>
    <row r="8" spans="1:23" ht="409.6">
      <c r="B8" s="81" t="s">
        <v>195</v>
      </c>
      <c r="C8" s="83" t="s">
        <v>196</v>
      </c>
      <c r="D8" s="158" t="s">
        <v>197</v>
      </c>
      <c r="E8" s="158" t="str">
        <f t="shared" ref="E8:E13" si="0">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F8" s="158" t="s">
        <v>198</v>
      </c>
      <c r="H8" s="81" t="s">
        <v>199</v>
      </c>
      <c r="I8" s="82" t="s">
        <v>200</v>
      </c>
      <c r="J8" s="158" t="s">
        <v>311</v>
      </c>
      <c r="K8" s="158" t="str">
        <f>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L8" s="158" t="s">
        <v>312</v>
      </c>
      <c r="M8" s="158" t="s">
        <v>313</v>
      </c>
      <c r="N8" s="158" t="s">
        <v>204</v>
      </c>
      <c r="O8" s="158" t="str">
        <f>N8</f>
        <v>Given that gender equality is not a strategic goal that the partner/project communicates about, the partner is not yet ready to answer the question on the right. Please go back to Step 1 and share the high-level guidance provided on column H.</v>
      </c>
      <c r="Q8" s="81" t="s">
        <v>205</v>
      </c>
      <c r="R8" s="85" t="s">
        <v>206</v>
      </c>
      <c r="S8" s="86" t="s">
        <v>207</v>
      </c>
      <c r="T8" s="81" t="str">
        <f>$H$10</f>
        <v>2.1.0</v>
      </c>
      <c r="U8" s="81"/>
      <c r="V8" s="158" t="s">
        <v>314</v>
      </c>
      <c r="W8" s="158" t="s">
        <v>315</v>
      </c>
    </row>
    <row r="9" spans="1:23" ht="382.9">
      <c r="B9" s="81" t="s">
        <v>210</v>
      </c>
      <c r="C9" s="88" t="s">
        <v>211</v>
      </c>
      <c r="D9" s="158" t="s">
        <v>316</v>
      </c>
      <c r="E9" s="158" t="str">
        <f>F9</f>
        <v>To begin collecting sex disaggregated data in the project or by the partner, you may consider the following:
· Collect gender-disaggregated data on employee recruitment, pay, promotion, skills training, and turnover
· Collect gender-disaggregated data on affected communities
· Collect data to help understand the different roles, needs and priorities of men and women and use this to inform interventions</v>
      </c>
      <c r="F9" s="159" t="s">
        <v>317</v>
      </c>
      <c r="H9" s="81" t="s">
        <v>214</v>
      </c>
      <c r="I9" s="82" t="s">
        <v>215</v>
      </c>
      <c r="J9" s="158" t="s">
        <v>216</v>
      </c>
      <c r="K9" s="158" t="str">
        <f t="shared" ref="K9:K15" si="1">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 Establish reporting mechanisms to publicly track progress against gender-related KPIs
· Establish a monitoring and evaluation framework to track progress on gender-strategic KPIs, and strengthen staff capacity to utilize it</v>
      </c>
      <c r="L9" s="158" t="s">
        <v>318</v>
      </c>
      <c r="M9" s="158" t="s">
        <v>313</v>
      </c>
      <c r="N9" s="158" t="s">
        <v>204</v>
      </c>
      <c r="O9" s="158" t="str">
        <f t="shared" ref="O9:O18" si="2">N9</f>
        <v>Given that gender equality is not a strategic goal that the partner/project communicates about, the partner is not yet ready to answer the question on the right. Please go back to Step 1 and share the high-level guidance provided on column H.</v>
      </c>
      <c r="Q9" s="81" t="s">
        <v>218</v>
      </c>
      <c r="R9" s="85" t="s">
        <v>319</v>
      </c>
      <c r="S9" s="86" t="s">
        <v>220</v>
      </c>
      <c r="T9" s="81" t="str">
        <f>$H$10</f>
        <v>2.1.0</v>
      </c>
      <c r="U9" s="81"/>
      <c r="V9" s="158" t="s">
        <v>314</v>
      </c>
      <c r="W9" s="158" t="s">
        <v>315</v>
      </c>
    </row>
    <row r="10" spans="1:23" ht="365.45">
      <c r="B10" s="81" t="s">
        <v>221</v>
      </c>
      <c r="C10" s="89" t="s">
        <v>222</v>
      </c>
      <c r="D10" s="158" t="s">
        <v>320</v>
      </c>
      <c r="E10" s="158" t="str">
        <f t="shared" si="0"/>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F10" s="158" t="s">
        <v>224</v>
      </c>
      <c r="H10" s="81" t="s">
        <v>225</v>
      </c>
      <c r="I10" s="87" t="s">
        <v>321</v>
      </c>
      <c r="J10" s="158" t="s">
        <v>227</v>
      </c>
      <c r="K10" s="158" t="str">
        <f t="shared" si="1"/>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in equal pay for equal work or rates of advancement
· Collect data on program representatives’ ability to reach male and female community members (e.g., data on male and female workshop attendance) to identify those able to attract a diverse group and capture any lessons on why/how they are able to do this</v>
      </c>
      <c r="L10" s="159" t="s">
        <v>322</v>
      </c>
      <c r="M10" s="159" t="s">
        <v>323</v>
      </c>
      <c r="N10" s="158" t="s">
        <v>230</v>
      </c>
      <c r="O10" s="158" t="str">
        <f t="shared" si="2"/>
        <v>Given the partner/project does not collect sex-disaggregated data, they are not yet ready to answer the question on the right. Please go back to Step 1 and share the high-level guidance provided on column H.</v>
      </c>
      <c r="Q10" s="81" t="s">
        <v>231</v>
      </c>
      <c r="R10" s="85" t="s">
        <v>324</v>
      </c>
      <c r="S10" s="86" t="s">
        <v>233</v>
      </c>
      <c r="T10" s="81" t="str">
        <f>$H$10</f>
        <v>2.1.0</v>
      </c>
      <c r="U10" s="81"/>
      <c r="V10" s="158" t="s">
        <v>314</v>
      </c>
      <c r="W10" s="158" t="s">
        <v>315</v>
      </c>
    </row>
    <row r="11" spans="1:23" ht="409.6">
      <c r="B11" s="81" t="s">
        <v>234</v>
      </c>
      <c r="C11" s="145" t="s">
        <v>325</v>
      </c>
      <c r="D11" s="158" t="s">
        <v>326</v>
      </c>
      <c r="E11" s="158" t="str">
        <f>F11</f>
        <v xml:space="preserve">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v>
      </c>
      <c r="F11" s="158" t="s">
        <v>327</v>
      </c>
      <c r="H11" s="81" t="s">
        <v>238</v>
      </c>
      <c r="I11" s="87" t="s">
        <v>328</v>
      </c>
      <c r="J11" s="158" t="s">
        <v>227</v>
      </c>
      <c r="K11" s="158" t="str">
        <f>L11</f>
        <v xml:space="preserve">To begin collecting and analyzing data on community stakeholders, you may consider one or more of the following recommendations:
· Collect data on the different roles and activities of men and women, and the different needs from and use of the land. 
· Collect data on project/partner staff's ability to reach male and female community members (e.g., data on male and female workshop/meeting attendance) to identify those able to attract a diverse group and capture and disseminate any lessons on why/how they are able to do this.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L11" s="158" t="s">
        <v>329</v>
      </c>
      <c r="M11" s="159" t="s">
        <v>323</v>
      </c>
      <c r="N11" s="158" t="s">
        <v>230</v>
      </c>
      <c r="O11" s="158" t="str">
        <f t="shared" si="2"/>
        <v>Given the partner/project does not collect sex-disaggregated data, they are not yet ready to answer the question on the right. Please go back to Step 1 and share the high-level guidance provided on column H.</v>
      </c>
      <c r="Q11" s="81" t="s">
        <v>241</v>
      </c>
      <c r="R11" s="94" t="s">
        <v>242</v>
      </c>
      <c r="S11" s="86" t="s">
        <v>243</v>
      </c>
      <c r="T11" s="81" t="str">
        <f>$H$10</f>
        <v>2.1.0</v>
      </c>
      <c r="U11" s="81"/>
      <c r="V11" s="158" t="s">
        <v>314</v>
      </c>
      <c r="W11" s="158" t="s">
        <v>315</v>
      </c>
    </row>
    <row r="12" spans="1:23" ht="409.6">
      <c r="B12" s="81" t="s">
        <v>244</v>
      </c>
      <c r="C12" s="146" t="s">
        <v>330</v>
      </c>
      <c r="D12" s="158" t="s">
        <v>331</v>
      </c>
      <c r="E12" s="158" t="str">
        <f t="shared" si="0"/>
        <v>To start tailoring project or parnter inerventions,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v>
      </c>
      <c r="F12" s="158" t="s">
        <v>332</v>
      </c>
      <c r="H12" s="81" t="s">
        <v>248</v>
      </c>
      <c r="I12" s="89" t="s">
        <v>333</v>
      </c>
      <c r="J12" s="158" t="s">
        <v>334</v>
      </c>
      <c r="K12" s="158" t="str">
        <f t="shared" si="1"/>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in the community and in external settings.
· Put in place sensitization and training measures for all staff</v>
      </c>
      <c r="L12" s="158" t="s">
        <v>335</v>
      </c>
      <c r="M12" s="158" t="s">
        <v>252</v>
      </c>
      <c r="N12" s="158" t="s">
        <v>253</v>
      </c>
      <c r="O12" s="158" t="str">
        <f t="shared" si="2"/>
        <v>Given the partner does not yet have policies and practices to make the workplace inclusive for both women and men, the partner is not yet ready to answer the question on the right. Please go back to Step 1 and share the high-level guidance provided on column H.</v>
      </c>
      <c r="Q12" s="81" t="s">
        <v>336</v>
      </c>
      <c r="R12" s="95" t="s">
        <v>337</v>
      </c>
      <c r="S12" s="86" t="s">
        <v>338</v>
      </c>
      <c r="T12" s="81" t="str">
        <f>$H$11</f>
        <v>2.2.0</v>
      </c>
      <c r="U12" s="81"/>
      <c r="V12" s="158" t="s">
        <v>339</v>
      </c>
      <c r="W12" s="158" t="s">
        <v>340</v>
      </c>
    </row>
    <row r="13" spans="1:23" ht="409.6">
      <c r="B13" s="81" t="s">
        <v>258</v>
      </c>
      <c r="C13" s="147" t="s">
        <v>341</v>
      </c>
      <c r="D13" s="158" t="s">
        <v>342</v>
      </c>
      <c r="E13" s="158" t="str">
        <f t="shared" si="0"/>
        <v>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v>
      </c>
      <c r="F13" s="158" t="s">
        <v>343</v>
      </c>
      <c r="H13" s="81" t="s">
        <v>262</v>
      </c>
      <c r="I13" s="89" t="s">
        <v>344</v>
      </c>
      <c r="J13" s="158" t="s">
        <v>264</v>
      </c>
      <c r="K13" s="158" t="str">
        <f t="shared" si="1"/>
        <v>To help the IDH partner / project partners promote am inclusive workplace, you may consider one or more of the following recommendations: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L13" s="158" t="s">
        <v>345</v>
      </c>
      <c r="M13" s="158" t="s">
        <v>252</v>
      </c>
      <c r="N13" s="158" t="s">
        <v>253</v>
      </c>
      <c r="O13" s="158" t="str">
        <f t="shared" si="2"/>
        <v>Given the partner does not yet have policies and practices to make the workplace inclusive for both women and men, the partner is not yet ready to answer the question on the right. Please go back to Step 1 and share the high-level guidance provided on column H.</v>
      </c>
      <c r="Q13" s="81" t="s">
        <v>272</v>
      </c>
      <c r="R13" s="92" t="s">
        <v>346</v>
      </c>
      <c r="S13" s="86" t="s">
        <v>233</v>
      </c>
      <c r="T13" s="81" t="str">
        <f>$H$11</f>
        <v>2.2.0</v>
      </c>
      <c r="U13" s="81"/>
      <c r="V13" s="158" t="s">
        <v>347</v>
      </c>
      <c r="W13" s="158" t="s">
        <v>340</v>
      </c>
    </row>
    <row r="14" spans="1:23" ht="226.15">
      <c r="H14" s="81" t="s">
        <v>269</v>
      </c>
      <c r="I14" s="89" t="s">
        <v>348</v>
      </c>
      <c r="J14" s="158" t="s">
        <v>264</v>
      </c>
      <c r="K14" s="158" t="str">
        <f t="shared" si="1"/>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L14" s="158" t="s">
        <v>277</v>
      </c>
      <c r="M14" s="158" t="s">
        <v>252</v>
      </c>
      <c r="N14" s="158" t="s">
        <v>253</v>
      </c>
      <c r="O14" s="158" t="str">
        <f t="shared" si="2"/>
        <v>Given the partner does not yet have policies and practices to make the workplace inclusive for both women and men, the partner is not yet ready to answer the question on the right. Please go back to Step 1 and share the high-level guidance provided on column H.</v>
      </c>
    </row>
    <row r="15" spans="1:23" ht="226.15">
      <c r="H15" s="81" t="s">
        <v>274</v>
      </c>
      <c r="I15" s="145" t="s">
        <v>349</v>
      </c>
      <c r="J15" s="160" t="s">
        <v>276</v>
      </c>
      <c r="K15" s="158" t="str">
        <f t="shared" si="1"/>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L15" s="158" t="s">
        <v>277</v>
      </c>
      <c r="M15" s="158" t="s">
        <v>350</v>
      </c>
      <c r="N15" s="158" t="s">
        <v>351</v>
      </c>
      <c r="O15" s="158" t="str">
        <f t="shared" si="2"/>
        <v>Given the partner does not consult female community members when designing interventions, they are not yet ready to answer the question on the right. Please go back to Step 1 and share the high-level guidance provided on column H.</v>
      </c>
    </row>
    <row r="16" spans="1:23" ht="409.6">
      <c r="H16" s="81" t="s">
        <v>280</v>
      </c>
      <c r="I16" s="146" t="s">
        <v>352</v>
      </c>
      <c r="J16" s="158" t="s">
        <v>264</v>
      </c>
      <c r="K16" s="158" t="str">
        <f>L16</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regarding shifts in their needs, preferences, and realities as a result of external shocks and ensure this is reflected in the adaptations made
· Explore ways to provide flexibility for women impacted by the intervention, such as support building alternative livelihoods</v>
      </c>
      <c r="L16" s="158" t="s">
        <v>353</v>
      </c>
      <c r="M16" s="158" t="s">
        <v>354</v>
      </c>
      <c r="N16" s="158" t="s">
        <v>355</v>
      </c>
      <c r="O16" s="158" t="str">
        <f t="shared" si="2"/>
        <v>Given the partner/project does not tailor their intervention based on women's needs and preferences, they are not yet ready to answer the question on the right. Please go back to Step 1 and share the high-level guidance provided on column H.</v>
      </c>
    </row>
    <row r="17" spans="8:15" ht="409.6">
      <c r="H17" s="81" t="s">
        <v>297</v>
      </c>
      <c r="I17" s="147" t="s">
        <v>356</v>
      </c>
      <c r="J17" s="158" t="s">
        <v>299</v>
      </c>
      <c r="K17" s="158" t="str">
        <f>L17</f>
        <v>To help promote women's leadership as part of the intervention,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Provide resources, encouragement, and other support (e.g., business development services, leadership training etc.) to women interested in assuming higher-value and/or leadership roles to build their skills and agency.
· Explicitly invite women in the community to leadership positions and provide enabling support (e.g., around childcare, unpaid domestic work)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v>
      </c>
      <c r="L17" s="158" t="s">
        <v>357</v>
      </c>
      <c r="M17" s="158" t="s">
        <v>358</v>
      </c>
      <c r="N17" s="158" t="s">
        <v>359</v>
      </c>
      <c r="O17" s="158" t="str">
        <f t="shared" si="2"/>
        <v>Given that the partner /project does not integrate actitvities that enable women to have more independence and control over resources or move into leadership roles, they are not yet ready to answer the question on the right. Please go back to Step 1 and share the high-level guidance provided on column H.</v>
      </c>
    </row>
    <row r="18" spans="8:15" ht="409.6">
      <c r="H18" s="81" t="s">
        <v>303</v>
      </c>
      <c r="I18" s="147" t="s">
        <v>307</v>
      </c>
      <c r="J18" s="158" t="s">
        <v>299</v>
      </c>
      <c r="K18" s="158" t="str">
        <f>L18</f>
        <v xml:space="preserve">To help combat gender norms and stereotypes, you may consider one or more of the following recommendations:
· Enhance women's access to land and land ownership, for example by supporting (women) community members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L18" s="86" t="s">
        <v>360</v>
      </c>
      <c r="M18" s="158" t="s">
        <v>361</v>
      </c>
      <c r="N18" s="158" t="s">
        <v>362</v>
      </c>
      <c r="O18" s="158" t="str">
        <f t="shared" si="2"/>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row r="19" spans="8:15" s="96" customFormat="1" ht="14.45"/>
    <row r="20" spans="8:15" s="96" customFormat="1" ht="14.45"/>
    <row r="21" spans="8:15" s="96" customFormat="1" ht="14.45"/>
    <row r="22" spans="8:15" s="96" customFormat="1" ht="14.45"/>
    <row r="23" spans="8:15" s="96" customFormat="1" ht="14.45"/>
    <row r="24" spans="8:15" s="96" customFormat="1" ht="14.45"/>
  </sheetData>
  <sheetProtection algorithmName="SHA-512" hashValue="okzaJLBHHGAIIyXzA98QlrTsDKKDBb9Win5Z7n4uQHUYxgvvNy4RSxTDpQpExMK53XarudD4lqAON9sgKghshw==" saltValue="MAvup0EQhNoia/O0xk3gkw==" spinCount="100000" sheet="1" objects="1" scenarios="1"/>
  <mergeCells count="3">
    <mergeCell ref="B5:F5"/>
    <mergeCell ref="H5:N5"/>
    <mergeCell ref="Q5:W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90458-0D1E-4427-AB95-CD8285908D69}">
  <sheetPr>
    <tabColor theme="7" tint="0.79998168889431442"/>
  </sheetPr>
  <dimension ref="A2:W18"/>
  <sheetViews>
    <sheetView showGridLines="0" zoomScale="60" zoomScaleNormal="60" workbookViewId="0">
      <pane ySplit="7" topLeftCell="A11" activePane="bottomLeft" state="frozen"/>
      <selection pane="bottomLeft" activeCell="C11" sqref="C11"/>
      <selection activeCell="I29" sqref="I29"/>
    </sheetView>
  </sheetViews>
  <sheetFormatPr defaultColWidth="8.7109375" defaultRowHeight="17.45" outlineLevelRow="1" outlineLevelCol="1"/>
  <cols>
    <col min="1" max="1" width="8.7109375" style="84"/>
    <col min="2" max="2" width="6.85546875" style="84" customWidth="1"/>
    <col min="3" max="3" width="53.28515625" style="84" customWidth="1"/>
    <col min="4" max="4" width="69.28515625" style="84" customWidth="1"/>
    <col min="5" max="5" width="32.7109375" style="84" customWidth="1"/>
    <col min="6" max="6" width="40.7109375" style="84" customWidth="1"/>
    <col min="7" max="7" width="5" style="84" customWidth="1"/>
    <col min="8" max="8" width="11.28515625" style="84" customWidth="1"/>
    <col min="9" max="9" width="37.140625" style="84" customWidth="1"/>
    <col min="10" max="13" width="38.140625" style="84" customWidth="1"/>
    <col min="14" max="15" width="36.140625" style="84" customWidth="1"/>
    <col min="16" max="17" width="8.7109375" style="84"/>
    <col min="18" max="19" width="47.85546875" style="84" customWidth="1"/>
    <col min="20" max="20" width="21.28515625" style="84" customWidth="1"/>
    <col min="21" max="21" width="12.85546875" style="84" hidden="1" customWidth="1" outlineLevel="1"/>
    <col min="22" max="22" width="19.85546875" style="84" customWidth="1" collapsed="1"/>
    <col min="23" max="23" width="23.140625" style="84" customWidth="1"/>
    <col min="24" max="16384" width="8.7109375" style="84"/>
  </cols>
  <sheetData>
    <row r="2" spans="1:23" hidden="1" outlineLevel="1">
      <c r="A2" s="93"/>
      <c r="B2" s="2" t="s">
        <v>363</v>
      </c>
      <c r="C2" s="93"/>
      <c r="D2" s="93"/>
      <c r="E2" s="93"/>
      <c r="F2" s="93"/>
      <c r="G2" s="93"/>
      <c r="H2" s="93"/>
      <c r="I2" s="93"/>
      <c r="J2" s="93"/>
      <c r="K2" s="93"/>
      <c r="L2" s="93"/>
      <c r="M2" s="93"/>
      <c r="N2" s="93"/>
      <c r="O2" s="93"/>
      <c r="P2" s="93"/>
      <c r="Q2" s="93"/>
      <c r="R2" s="93"/>
      <c r="S2" s="93"/>
      <c r="T2" s="93"/>
      <c r="U2" s="93"/>
      <c r="V2" s="93"/>
      <c r="W2" s="93"/>
    </row>
    <row r="3" spans="1:23" collapsed="1">
      <c r="A3" s="93"/>
      <c r="B3" s="2" t="s">
        <v>364</v>
      </c>
      <c r="C3" s="93"/>
      <c r="D3" s="93"/>
      <c r="E3" s="93"/>
      <c r="F3" s="93"/>
      <c r="G3" s="93"/>
      <c r="H3" s="93"/>
      <c r="I3" s="93"/>
      <c r="J3" s="93"/>
      <c r="K3" s="93"/>
      <c r="L3" s="93"/>
      <c r="M3" s="93"/>
      <c r="N3" s="93"/>
      <c r="O3" s="93"/>
      <c r="P3" s="93"/>
      <c r="Q3" s="93"/>
      <c r="R3" s="93"/>
      <c r="S3" s="93"/>
      <c r="T3" s="93"/>
      <c r="U3" s="93"/>
      <c r="V3" s="93"/>
      <c r="W3" s="93"/>
    </row>
    <row r="5" spans="1:23">
      <c r="B5" s="213" t="s">
        <v>184</v>
      </c>
      <c r="C5" s="213"/>
      <c r="D5" s="213"/>
      <c r="E5" s="213"/>
      <c r="F5" s="213"/>
      <c r="H5" s="213" t="s">
        <v>185</v>
      </c>
      <c r="I5" s="213"/>
      <c r="J5" s="213"/>
      <c r="K5" s="213"/>
      <c r="L5" s="213"/>
      <c r="M5" s="213"/>
      <c r="N5" s="213"/>
      <c r="O5" s="132"/>
      <c r="Q5" s="213" t="s">
        <v>186</v>
      </c>
      <c r="R5" s="213"/>
      <c r="S5" s="213"/>
      <c r="T5" s="213"/>
      <c r="U5" s="213"/>
      <c r="V5" s="213"/>
      <c r="W5" s="213"/>
    </row>
    <row r="7" spans="1:23" ht="87">
      <c r="B7" s="79" t="s">
        <v>74</v>
      </c>
      <c r="C7" s="79" t="s">
        <v>77</v>
      </c>
      <c r="D7" s="79" t="s">
        <v>187</v>
      </c>
      <c r="E7" s="79" t="s">
        <v>188</v>
      </c>
      <c r="F7" s="79" t="s">
        <v>189</v>
      </c>
      <c r="G7" s="80"/>
      <c r="H7" s="79" t="s">
        <v>74</v>
      </c>
      <c r="I7" s="79" t="s">
        <v>77</v>
      </c>
      <c r="J7" s="79" t="s">
        <v>187</v>
      </c>
      <c r="K7" s="79" t="s">
        <v>188</v>
      </c>
      <c r="L7" s="79" t="s">
        <v>189</v>
      </c>
      <c r="M7" s="79" t="s">
        <v>190</v>
      </c>
      <c r="N7" s="79" t="s">
        <v>191</v>
      </c>
      <c r="O7" s="79" t="s">
        <v>192</v>
      </c>
      <c r="P7" s="80"/>
      <c r="Q7" s="79" t="s">
        <v>74</v>
      </c>
      <c r="R7" s="79" t="s">
        <v>77</v>
      </c>
      <c r="S7" s="79" t="s">
        <v>193</v>
      </c>
      <c r="T7" s="79" t="s">
        <v>194</v>
      </c>
      <c r="U7" s="79"/>
      <c r="V7" s="79" t="s">
        <v>190</v>
      </c>
      <c r="W7" s="79" t="s">
        <v>191</v>
      </c>
    </row>
    <row r="8" spans="1:23" ht="409.6">
      <c r="B8" s="81" t="s">
        <v>195</v>
      </c>
      <c r="C8" s="99" t="s">
        <v>196</v>
      </c>
      <c r="D8" s="86" t="s">
        <v>197</v>
      </c>
      <c r="E8" s="86" t="str">
        <f t="shared" ref="E8:E10" si="0">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F8" s="86" t="s">
        <v>198</v>
      </c>
      <c r="H8" s="81" t="s">
        <v>199</v>
      </c>
      <c r="I8" s="82" t="s">
        <v>200</v>
      </c>
      <c r="J8" s="158" t="s">
        <v>365</v>
      </c>
      <c r="K8" s="158" t="str">
        <f>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L8" s="158" t="s">
        <v>202</v>
      </c>
      <c r="M8" s="158" t="s">
        <v>366</v>
      </c>
      <c r="N8" s="158" t="s">
        <v>367</v>
      </c>
      <c r="O8" s="158" t="str">
        <f>N8</f>
        <v>Given that gender equality is not a strategic goal that the partner / project communicates about, the partner is not yet ready to answer the question on the right. Please go back to Step 1 and share the high-level guidance provided on column H.</v>
      </c>
      <c r="Q8" s="81" t="s">
        <v>205</v>
      </c>
      <c r="R8" s="85" t="s">
        <v>206</v>
      </c>
      <c r="S8" s="86" t="s">
        <v>207</v>
      </c>
      <c r="T8" s="81" t="str">
        <f>$H$10</f>
        <v>2.1.0</v>
      </c>
      <c r="U8" s="81"/>
      <c r="V8" s="158" t="s">
        <v>368</v>
      </c>
      <c r="W8" s="158" t="s">
        <v>369</v>
      </c>
    </row>
    <row r="9" spans="1:23" ht="409.6">
      <c r="B9" s="81" t="s">
        <v>210</v>
      </c>
      <c r="C9" s="98" t="s">
        <v>370</v>
      </c>
      <c r="D9" s="158" t="s">
        <v>371</v>
      </c>
      <c r="E9" s="86" t="str">
        <f>F9</f>
        <v>To begin collecting sex disaggregated data in the project or by the partner, you may consider the following:
· Collect gender-disaggregated data on employee recruitment, pay, promotion, skills training, and turnover
· Collect gender-disaggregated data on male and female workers and/or customers
· Collect data to help understand the different roles of men and women and use this to inform interventions</v>
      </c>
      <c r="F9" s="184" t="s">
        <v>372</v>
      </c>
      <c r="H9" s="81" t="s">
        <v>214</v>
      </c>
      <c r="I9" s="82" t="s">
        <v>215</v>
      </c>
      <c r="J9" s="158" t="s">
        <v>216</v>
      </c>
      <c r="K9" s="158" t="str">
        <f>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(based on the Theory of Change) to track progress on gender-strategic KPIs, and strengthen staff capacity to utilize it</v>
      </c>
      <c r="L9" s="158" t="s">
        <v>373</v>
      </c>
      <c r="M9" s="158" t="s">
        <v>374</v>
      </c>
      <c r="N9" s="158" t="s">
        <v>367</v>
      </c>
      <c r="O9" s="158" t="str">
        <f t="shared" ref="O9:O18" si="1">N9</f>
        <v>Given that gender equality is not a strategic goal that the partner / project communicates about, the partner is not yet ready to answer the question on the right. Please go back to Step 1 and share the high-level guidance provided on column H.</v>
      </c>
      <c r="Q9" s="81" t="s">
        <v>218</v>
      </c>
      <c r="R9" s="85" t="s">
        <v>375</v>
      </c>
      <c r="S9" s="86" t="s">
        <v>220</v>
      </c>
      <c r="T9" s="81" t="str">
        <f t="shared" ref="T9:T13" si="2">$H$10</f>
        <v>2.1.0</v>
      </c>
      <c r="U9" s="81"/>
      <c r="V9" s="158" t="s">
        <v>368</v>
      </c>
      <c r="W9" s="158" t="s">
        <v>369</v>
      </c>
    </row>
    <row r="10" spans="1:23" ht="409.6">
      <c r="B10" s="81" t="s">
        <v>221</v>
      </c>
      <c r="C10" s="94" t="s">
        <v>376</v>
      </c>
      <c r="D10" s="86" t="s">
        <v>377</v>
      </c>
      <c r="E10" s="86" t="str">
        <f t="shared" si="0"/>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F10" s="86" t="s">
        <v>224</v>
      </c>
      <c r="H10" s="81" t="s">
        <v>225</v>
      </c>
      <c r="I10" s="88" t="s">
        <v>378</v>
      </c>
      <c r="J10" s="158" t="s">
        <v>227</v>
      </c>
      <c r="K10" s="158" t="str">
        <f t="shared" ref="K10:K14" si="3">L10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 or rates of advancement / leadership opportunities</v>
      </c>
      <c r="L10" s="159" t="s">
        <v>379</v>
      </c>
      <c r="M10" s="159" t="s">
        <v>323</v>
      </c>
      <c r="N10" s="158" t="s">
        <v>230</v>
      </c>
      <c r="O10" s="158" t="str">
        <f t="shared" si="1"/>
        <v>Given the partner/project does not collect sex-disaggregated data, they are not yet ready to answer the question on the right. Please go back to Step 1 and share the high-level guidance provided on column H.</v>
      </c>
      <c r="Q10" s="81" t="s">
        <v>231</v>
      </c>
      <c r="R10" s="85" t="s">
        <v>380</v>
      </c>
      <c r="S10" s="86" t="s">
        <v>207</v>
      </c>
      <c r="T10" s="81" t="str">
        <f>$H$10</f>
        <v>2.1.0</v>
      </c>
      <c r="U10" s="81"/>
      <c r="V10" s="158" t="s">
        <v>368</v>
      </c>
      <c r="W10" s="158" t="s">
        <v>369</v>
      </c>
    </row>
    <row r="11" spans="1:23" ht="409.6">
      <c r="B11" s="81" t="s">
        <v>234</v>
      </c>
      <c r="C11" s="143" t="s">
        <v>381</v>
      </c>
      <c r="D11" s="86" t="s">
        <v>382</v>
      </c>
      <c r="E11" s="86" t="str">
        <f>F11</f>
        <v>To begin improving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v>
      </c>
      <c r="F11" s="86" t="s">
        <v>383</v>
      </c>
      <c r="H11" s="81" t="s">
        <v>248</v>
      </c>
      <c r="I11" s="89" t="s">
        <v>384</v>
      </c>
      <c r="J11" s="158" t="s">
        <v>334</v>
      </c>
      <c r="K11" s="158" t="str">
        <f t="shared" si="3"/>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L11" s="158" t="s">
        <v>385</v>
      </c>
      <c r="M11" s="158" t="s">
        <v>252</v>
      </c>
      <c r="N11" s="158" t="s">
        <v>253</v>
      </c>
      <c r="O11"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1" s="81" t="s">
        <v>386</v>
      </c>
      <c r="R11" s="85" t="s">
        <v>324</v>
      </c>
      <c r="S11" s="86" t="s">
        <v>220</v>
      </c>
      <c r="T11" s="81" t="str">
        <f t="shared" si="2"/>
        <v>2.1.0</v>
      </c>
      <c r="U11" s="81"/>
      <c r="V11" s="158" t="s">
        <v>368</v>
      </c>
      <c r="W11" s="158" t="s">
        <v>369</v>
      </c>
    </row>
    <row r="12" spans="1:23" ht="409.6">
      <c r="B12" s="84" t="s">
        <v>258</v>
      </c>
      <c r="C12" s="92" t="s">
        <v>387</v>
      </c>
      <c r="D12" s="158" t="s">
        <v>388</v>
      </c>
      <c r="E12" s="86" t="str">
        <f>F12</f>
        <v xml:space="preserve">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v>
      </c>
      <c r="F12" s="158" t="s">
        <v>389</v>
      </c>
      <c r="H12" s="81" t="s">
        <v>262</v>
      </c>
      <c r="I12" s="89" t="s">
        <v>390</v>
      </c>
      <c r="J12" s="158" t="s">
        <v>264</v>
      </c>
      <c r="K12" s="158" t="str">
        <f t="shared" si="3"/>
        <v>To help the IDH partner / project partners promote a staff that reflects the diversity of customers served, you may consider suggesting they assess the current recruitment, retention, and advancement practices and diagnose where there might be challenges. For example:
· Develop policies to support diversity and inclusion in the organization – across hiring, pay, training, promotion opportunities etc.
· Set targets for gender diversity in recruitment and establish mechanisms to track gender disaggregated data against them throughout the process
· When recruiting, reduce potential biases by providing trainings for recruiters on unconscious bias, anonymizing screening of resumes or experience, and by establishing gender-balanced interview panels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When working to retain employees, implement policies and benefits that make the workplace more inclusive for women, such as paid parental leave, flexible working (e.g., augmented hours, remote work, work from home), on-site childcare facilities, and on-site lactation accommodation
· When working to support women's career advancement, ensure to provide tailored mentoring, coaching, or training tailored to female staff
· When working to support women's career advancement, reduce potential biases by establishing HR Committees or Employee Resource Groups to track gendered outcomes in promotions or other forms of advancements and provide regular trainings on unconscious bias in performance review processes</v>
      </c>
      <c r="L12" s="158" t="s">
        <v>391</v>
      </c>
      <c r="M12" s="158" t="s">
        <v>252</v>
      </c>
      <c r="N12" s="158" t="s">
        <v>253</v>
      </c>
      <c r="O12"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2" s="81" t="s">
        <v>392</v>
      </c>
      <c r="R12" s="85" t="s">
        <v>393</v>
      </c>
      <c r="S12" s="86" t="s">
        <v>207</v>
      </c>
      <c r="T12" s="81" t="str">
        <f>$H$10</f>
        <v>2.1.0</v>
      </c>
      <c r="U12" s="81"/>
      <c r="V12" s="158" t="s">
        <v>368</v>
      </c>
      <c r="W12" s="158" t="s">
        <v>369</v>
      </c>
    </row>
    <row r="13" spans="1:23" ht="409.6">
      <c r="H13" s="81" t="s">
        <v>269</v>
      </c>
      <c r="I13" s="89" t="s">
        <v>394</v>
      </c>
      <c r="J13" s="158" t="s">
        <v>264</v>
      </c>
      <c r="K13" s="158" t="str">
        <f t="shared" si="3"/>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L13" s="158" t="s">
        <v>271</v>
      </c>
      <c r="M13" s="158" t="s">
        <v>252</v>
      </c>
      <c r="N13" s="158" t="s">
        <v>253</v>
      </c>
      <c r="O13"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3" s="81" t="s">
        <v>241</v>
      </c>
      <c r="R13" s="85" t="s">
        <v>242</v>
      </c>
      <c r="S13" s="86" t="s">
        <v>243</v>
      </c>
      <c r="T13" s="81" t="str">
        <f t="shared" si="2"/>
        <v>2.1.0</v>
      </c>
      <c r="U13" s="133"/>
      <c r="V13" s="158" t="s">
        <v>368</v>
      </c>
      <c r="W13" s="158" t="s">
        <v>369</v>
      </c>
    </row>
    <row r="14" spans="1:23" ht="409.6">
      <c r="H14" s="81" t="s">
        <v>395</v>
      </c>
      <c r="I14" s="89" t="s">
        <v>396</v>
      </c>
      <c r="J14" s="158" t="s">
        <v>264</v>
      </c>
      <c r="K14" s="158" t="str">
        <f t="shared" si="3"/>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Ensure female employees inform the design of company responses to crisis, including taking into account how gender norms and stereotypes, as well as gender inequalities may cause shocks to affect them differently (e.g., increase in unpaid care and domestic work)
· Develop additional support and communication mechanisms for female employees based on their needs and preferences
· Consider whether flexibility-supporting processes, such as the ability to work from home, limitations on travel, etc. are more or less feasible as a result of external shocks</v>
      </c>
      <c r="L14" s="158" t="s">
        <v>397</v>
      </c>
      <c r="M14" s="158" t="s">
        <v>252</v>
      </c>
      <c r="N14" s="158" t="s">
        <v>253</v>
      </c>
      <c r="O14"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4" s="96"/>
      <c r="R14" s="96"/>
      <c r="S14" s="96"/>
      <c r="T14" s="96"/>
      <c r="U14" s="96"/>
    </row>
    <row r="15" spans="1:23" ht="409.6">
      <c r="H15" s="81" t="s">
        <v>274</v>
      </c>
      <c r="I15" s="145" t="s">
        <v>398</v>
      </c>
      <c r="J15" s="158" t="s">
        <v>299</v>
      </c>
      <c r="K15" s="158" t="str">
        <f>L15</f>
        <v xml:space="preserve">To provide support to female workers, you may consider one or more of the following recommendations:
- Provide orientation materials for the family specifically, to familiarize them with the day-to-day work and combat false notions and concerns around safety 
- Provide training to women employees on how to navigate difficult conversations at home due to changes in their financial dependency
- Facilitate guided conversations in which staff can mediate family concerns (e.g., around traveling)
- Alongside employment, provide regular behavior change communication around women's employment and income to shift family perspectives and social norms
- Empower women employees with trainings on money management (e.g., savings, loans) and consider supporting women to set up their own VSLAs/savings groups.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L15" s="158" t="s">
        <v>399</v>
      </c>
      <c r="M15" s="158" t="s">
        <v>400</v>
      </c>
      <c r="N15" s="158" t="s">
        <v>401</v>
      </c>
      <c r="O15" s="158" t="str">
        <f t="shared" si="1"/>
        <v>Given that the partner/project does not have policies and procedures in place to empower women employees, they are not yet ready to answer the question on the right. Please go back to Step 1 and share the high-level guidance provided on column H.</v>
      </c>
    </row>
    <row r="16" spans="1:23" ht="365.45">
      <c r="H16" s="81" t="s">
        <v>402</v>
      </c>
      <c r="I16" s="145" t="s">
        <v>403</v>
      </c>
      <c r="J16" s="160" t="s">
        <v>276</v>
      </c>
      <c r="K16" s="158" t="str">
        <f>L16</f>
        <v>To provide tailored benefits to workers, you may consider one or more of the following recommendations:
- Ensure women workers feel safe and comfortable commuting to and from work, and, if they do not, provide alternative forms of transport, particularly for early morning or late night shifts, or adapt their shifts to fit their schedule and needs.
- Provide or subsidize childcare support at the firm level or regular, predictable hours which make planning for childcare easier
· Support women's self-help groups and women's collectives as a mechanism for greater autonomy, leadership, and decision-making power</v>
      </c>
      <c r="L16" s="158" t="s">
        <v>404</v>
      </c>
      <c r="M16" s="158" t="s">
        <v>400</v>
      </c>
      <c r="N16" s="158" t="s">
        <v>401</v>
      </c>
      <c r="O16" s="158" t="str">
        <f t="shared" si="1"/>
        <v>Given that the partner/project does not have policies and procedures in place to empower women employees, they are not yet ready to answer the question on the right. Please go back to Step 1 and share the high-level guidance provided on column H.</v>
      </c>
    </row>
    <row r="17" spans="8:15" ht="409.6">
      <c r="H17" s="81" t="s">
        <v>297</v>
      </c>
      <c r="I17" s="147" t="s">
        <v>405</v>
      </c>
      <c r="J17" s="158" t="s">
        <v>299</v>
      </c>
      <c r="K17" s="158" t="str">
        <f t="shared" ref="K17:K18" si="4">L17</f>
        <v>To help promote women's leadership, you may consider one or more of the following recommendations:
· Identify barriers to women's positioning in leadership roles, including gender norms and stereotypes around leadership, unpaid care and domestic work (through consultations including with women to identify their needs) and find opportunities to address them 
· Consider delivering messaging promoting the value of women's leadership as part of the intervention in order to combat gender stereotypes inhibiting women's leadership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 Ensure that information about new associations and leadership  opportunities are shared through communication channels used by both men and women and that women are explicitly invited to participate / encouraged to apply.
· Support women's self-help groups and women's collectives as a mechanism for greater autonomy, leadership, and decision-making power, also as a channel into formal decision making processes. Women's collectives / branches will allow them to discuss their needs and identify their needs/priorities before entering formal decision making spaces.</v>
      </c>
      <c r="L17" s="158" t="s">
        <v>406</v>
      </c>
      <c r="M17" s="158" t="s">
        <v>361</v>
      </c>
      <c r="N17" s="158" t="s">
        <v>362</v>
      </c>
      <c r="O17" s="158" t="str">
        <f t="shared" si="1"/>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row r="18" spans="8:15" ht="409.6">
      <c r="H18" s="81" t="s">
        <v>303</v>
      </c>
      <c r="I18" s="147" t="s">
        <v>307</v>
      </c>
      <c r="J18" s="158" t="s">
        <v>299</v>
      </c>
      <c r="K18" s="158" t="str">
        <f t="shared" si="4"/>
        <v xml:space="preserve">To help combat gender norms and stereotypes, you may consider suggesting one or more of the following recommendations:
· Bring men into the conversation through guided conversations or behavior change communication around stereotypes and norms on women's roles
· Explicitly invite women to leadership positions related to the project (e.g., workers representative)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L18" s="86" t="s">
        <v>407</v>
      </c>
      <c r="M18" s="158" t="s">
        <v>361</v>
      </c>
      <c r="N18" s="158" t="s">
        <v>362</v>
      </c>
      <c r="O18" s="158" t="str">
        <f t="shared" si="1"/>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sheetData>
  <sheetProtection algorithmName="SHA-512" hashValue="xMYb9L1FQWtnq/MMiKzEp+JdVYh9fgQf6wBXuShRvWRd6mTtucnHozjTZNxZZRmfa7X0KX8h1jIihEOkGnFD5A==" saltValue="aNoBx7JF/5KD9EMniOv7Kg==" spinCount="100000" sheet="1" objects="1" scenarios="1"/>
  <mergeCells count="3">
    <mergeCell ref="H5:N5"/>
    <mergeCell ref="B5:F5"/>
    <mergeCell ref="Q5:W5"/>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AE229-6B3A-4B0A-9E8B-6AAEE343F5D0}">
  <sheetPr>
    <tabColor theme="7" tint="0.79998168889431442"/>
  </sheetPr>
  <dimension ref="A2:W25"/>
  <sheetViews>
    <sheetView showGridLines="0" topLeftCell="G1" zoomScale="60" zoomScaleNormal="60" workbookViewId="0">
      <pane ySplit="7" topLeftCell="A20" activePane="bottomLeft" state="frozen"/>
      <selection pane="bottomLeft" activeCell="K20" sqref="K20"/>
      <selection activeCell="I29" sqref="I29"/>
    </sheetView>
  </sheetViews>
  <sheetFormatPr defaultColWidth="8.7109375" defaultRowHeight="17.45" outlineLevelRow="1" outlineLevelCol="1"/>
  <cols>
    <col min="1" max="1" width="8.7109375" style="84"/>
    <col min="2" max="2" width="6.85546875" style="84" customWidth="1"/>
    <col min="3" max="6" width="53.28515625" style="84" customWidth="1"/>
    <col min="7" max="7" width="5" style="84" customWidth="1"/>
    <col min="8" max="8" width="5.85546875" style="84" bestFit="1" customWidth="1"/>
    <col min="9" max="15" width="51.140625" style="84" customWidth="1"/>
    <col min="16" max="17" width="8.7109375" style="84"/>
    <col min="18" max="18" width="47.85546875" style="84" customWidth="1"/>
    <col min="19" max="19" width="32.140625" style="84" customWidth="1"/>
    <col min="20" max="20" width="36.7109375" style="84" customWidth="1"/>
    <col min="21" max="21" width="0" style="84" hidden="1" customWidth="1" outlineLevel="1"/>
    <col min="22" max="22" width="31.85546875" style="84" customWidth="1" collapsed="1"/>
    <col min="23" max="23" width="40" style="84" customWidth="1"/>
    <col min="24" max="16384" width="8.7109375" style="84"/>
  </cols>
  <sheetData>
    <row r="2" spans="1:23" hidden="1" outlineLevel="1">
      <c r="A2" s="93"/>
      <c r="B2" s="2" t="s">
        <v>408</v>
      </c>
      <c r="C2" s="93"/>
      <c r="D2" s="93"/>
      <c r="E2" s="93"/>
      <c r="F2" s="93"/>
      <c r="G2" s="93"/>
      <c r="H2" s="93"/>
      <c r="I2" s="93"/>
      <c r="J2" s="93"/>
      <c r="K2" s="93"/>
      <c r="L2" s="93"/>
      <c r="M2" s="93"/>
      <c r="N2" s="93"/>
      <c r="O2" s="93"/>
      <c r="P2" s="93"/>
      <c r="Q2" s="93"/>
      <c r="R2" s="93"/>
      <c r="S2" s="93"/>
      <c r="T2" s="93"/>
      <c r="U2" s="93"/>
      <c r="V2" s="93"/>
      <c r="W2" s="93"/>
    </row>
    <row r="3" spans="1:23" collapsed="1">
      <c r="A3" s="93"/>
      <c r="B3" s="2" t="s">
        <v>409</v>
      </c>
      <c r="C3" s="93"/>
      <c r="D3" s="93"/>
      <c r="E3" s="93"/>
      <c r="F3" s="93"/>
      <c r="G3" s="93"/>
      <c r="H3" s="93"/>
      <c r="I3" s="93"/>
      <c r="J3" s="93"/>
      <c r="K3" s="93"/>
      <c r="L3" s="93"/>
      <c r="M3" s="93"/>
      <c r="N3" s="93"/>
      <c r="O3" s="93"/>
      <c r="P3" s="93"/>
      <c r="Q3" s="93"/>
      <c r="R3" s="93"/>
      <c r="S3" s="93"/>
      <c r="T3" s="93"/>
      <c r="U3" s="93"/>
      <c r="V3" s="93"/>
      <c r="W3" s="93"/>
    </row>
    <row r="5" spans="1:23" s="80" customFormat="1" ht="17.100000000000001" customHeight="1">
      <c r="B5" s="212" t="s">
        <v>184</v>
      </c>
      <c r="C5" s="212"/>
      <c r="D5" s="212"/>
      <c r="E5" s="212"/>
      <c r="F5" s="212"/>
      <c r="H5" s="212" t="s">
        <v>185</v>
      </c>
      <c r="I5" s="212"/>
      <c r="J5" s="212"/>
      <c r="K5" s="212"/>
      <c r="L5" s="212"/>
      <c r="M5" s="212"/>
      <c r="N5" s="212"/>
      <c r="O5" s="131"/>
      <c r="Q5" s="212" t="s">
        <v>186</v>
      </c>
      <c r="R5" s="212"/>
      <c r="S5" s="212"/>
      <c r="T5" s="212"/>
      <c r="U5" s="212"/>
      <c r="V5" s="212"/>
      <c r="W5" s="212"/>
    </row>
    <row r="7" spans="1:23" ht="108" customHeight="1">
      <c r="B7" s="79" t="s">
        <v>74</v>
      </c>
      <c r="C7" s="79" t="s">
        <v>77</v>
      </c>
      <c r="D7" s="79" t="s">
        <v>187</v>
      </c>
      <c r="E7" s="79" t="s">
        <v>188</v>
      </c>
      <c r="F7" s="79" t="s">
        <v>189</v>
      </c>
      <c r="G7" s="80"/>
      <c r="H7" s="79" t="s">
        <v>74</v>
      </c>
      <c r="I7" s="79" t="s">
        <v>77</v>
      </c>
      <c r="J7" s="79" t="s">
        <v>187</v>
      </c>
      <c r="K7" s="79" t="s">
        <v>188</v>
      </c>
      <c r="L7" s="79" t="s">
        <v>189</v>
      </c>
      <c r="M7" s="79" t="s">
        <v>190</v>
      </c>
      <c r="N7" s="79" t="s">
        <v>191</v>
      </c>
      <c r="O7" s="79" t="s">
        <v>192</v>
      </c>
      <c r="P7" s="80"/>
      <c r="Q7" s="79" t="s">
        <v>74</v>
      </c>
      <c r="R7" s="79" t="s">
        <v>77</v>
      </c>
      <c r="S7" s="79" t="s">
        <v>193</v>
      </c>
      <c r="T7" s="79" t="s">
        <v>194</v>
      </c>
      <c r="U7" s="79"/>
      <c r="V7" s="79" t="s">
        <v>190</v>
      </c>
      <c r="W7" s="79" t="s">
        <v>191</v>
      </c>
    </row>
    <row r="8" spans="1:23" ht="409.6">
      <c r="B8" s="81" t="s">
        <v>195</v>
      </c>
      <c r="C8" s="97" t="s">
        <v>410</v>
      </c>
      <c r="D8" s="158" t="s">
        <v>411</v>
      </c>
      <c r="E8" s="158" t="str">
        <f t="shared" ref="E8:E13" si="0">F8</f>
        <v xml:space="preserve">To begin adopting gender equality as a strategic goal within the platform and/or sector, you may consider conducting a gender analysis (see the IDH Gender Toolkit for an example) of the sector - or asking platform partners to do so within their supply chains/contexts - and using this to inform the design of project or partner interventions. In addition, as a platform, define how you can measure progress towards your strategic gender goals and set relevant targets (e.g. how many male and female constituents they aim to reach (if any) and/or how they want to support male and female staff), and create a plan that will help them achieve that target, recognizing that this may require a tailored approach for both men and women. If the platform partners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F8" s="158" t="s">
        <v>412</v>
      </c>
      <c r="H8" s="81" t="s">
        <v>199</v>
      </c>
      <c r="I8" s="82" t="s">
        <v>413</v>
      </c>
      <c r="J8" s="158" t="s">
        <v>414</v>
      </c>
      <c r="K8" s="158" t="str">
        <f>L8</f>
        <v>To help the platform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L8" s="158" t="s">
        <v>415</v>
      </c>
      <c r="M8" s="158" t="s">
        <v>416</v>
      </c>
      <c r="N8" s="158" t="s">
        <v>417</v>
      </c>
      <c r="O8" s="158" t="str">
        <f>N8</f>
        <v>Given that gender equality is not a strategic goal that the platform communicates about, they are not yet ready to answer the question on the right. Please go back to Step 1 and share the high-level guidance provided on column H.</v>
      </c>
      <c r="Q8" s="81" t="s">
        <v>205</v>
      </c>
      <c r="R8" s="85" t="s">
        <v>418</v>
      </c>
      <c r="S8" s="86" t="s">
        <v>207</v>
      </c>
      <c r="T8" s="81" t="str">
        <f>$H$10</f>
        <v>2.1.0</v>
      </c>
      <c r="U8" s="81"/>
      <c r="V8" s="158" t="s">
        <v>419</v>
      </c>
      <c r="W8" s="158" t="s">
        <v>420</v>
      </c>
    </row>
    <row r="9" spans="1:23" ht="409.6">
      <c r="B9" s="81" t="s">
        <v>210</v>
      </c>
      <c r="C9" s="98" t="s">
        <v>421</v>
      </c>
      <c r="D9" s="158" t="s">
        <v>422</v>
      </c>
      <c r="E9" s="158" t="str">
        <f t="shared" si="0"/>
        <v>To begin collecting sex disaggregated data in the platform or by the partners, you may consider the following:
· Collect sex-disaggregated data on member's recruitment, pay, promotion, and turnover
· Collect sex-disaggregated data on male and female constituents
· Collect data to help understand the different roles of men and women and use this to inform interventions, discussions and/or priority setting within the platform.</v>
      </c>
      <c r="F9" s="159" t="s">
        <v>423</v>
      </c>
      <c r="H9" s="81" t="s">
        <v>214</v>
      </c>
      <c r="I9" s="82" t="s">
        <v>424</v>
      </c>
      <c r="J9" s="158" t="s">
        <v>425</v>
      </c>
      <c r="K9" s="158" t="str">
        <f t="shared" ref="K9:K20" si="1">L9</f>
        <v>To help the platform begin tracking progress on their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L9" s="158" t="s">
        <v>426</v>
      </c>
      <c r="M9" s="158" t="s">
        <v>416</v>
      </c>
      <c r="N9" s="158" t="s">
        <v>417</v>
      </c>
      <c r="O9" s="158" t="str">
        <f t="shared" ref="O9:O20" si="2">N9</f>
        <v>Given that gender equality is not a strategic goal that the platform communicates about, they are not yet ready to answer the question on the right. Please go back to Step 1 and share the high-level guidance provided on column H.</v>
      </c>
      <c r="Q9" s="81" t="s">
        <v>218</v>
      </c>
      <c r="R9" s="85" t="s">
        <v>427</v>
      </c>
      <c r="S9" s="86" t="s">
        <v>220</v>
      </c>
      <c r="T9" s="81" t="str">
        <f>$H$10</f>
        <v>2.1.0</v>
      </c>
      <c r="U9" s="81"/>
      <c r="V9" s="158" t="s">
        <v>419</v>
      </c>
      <c r="W9" s="158" t="s">
        <v>420</v>
      </c>
    </row>
    <row r="10" spans="1:23" ht="409.6">
      <c r="B10" s="81" t="s">
        <v>221</v>
      </c>
      <c r="C10" s="94" t="s">
        <v>428</v>
      </c>
      <c r="D10" s="158" t="s">
        <v>429</v>
      </c>
      <c r="E10" s="158" t="str">
        <f t="shared" si="0"/>
        <v>To begin putting in place and/or implementing policies or practices to make the platform and/or partners' workplaces more inclusive, you may consider:
· Ensure both women and men are represented within the platform. For example, make efforts to recruit and train both women and men to staff the platform, and/or adopt quotas to ensure that women are well represented within the platform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
· Ensure all these measures are adopted not just in member companies but also in the companies across the supply chain. Adopt a code of conduct as a platform to which all engaged partners are expected to comply.</v>
      </c>
      <c r="F10" s="158" t="s">
        <v>430</v>
      </c>
      <c r="H10" s="81" t="s">
        <v>225</v>
      </c>
      <c r="I10" s="88" t="s">
        <v>431</v>
      </c>
      <c r="J10" s="158" t="s">
        <v>227</v>
      </c>
      <c r="K10" s="158" t="str">
        <f t="shared" si="1"/>
        <v>To help the platform better collect and analyze gender-disaggregated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L10" s="159" t="s">
        <v>432</v>
      </c>
      <c r="M10" s="159" t="s">
        <v>433</v>
      </c>
      <c r="N10" s="158" t="s">
        <v>434</v>
      </c>
      <c r="O10" s="158" t="str">
        <f t="shared" si="2"/>
        <v>Given that the platform does not collect sex-disaggregated data, they are not yet ready to answer the question on the right. Please go back to Step 1 and share the high-level guidance provided on column H.</v>
      </c>
      <c r="Q10" s="81" t="s">
        <v>231</v>
      </c>
      <c r="R10" s="85" t="s">
        <v>435</v>
      </c>
      <c r="S10" s="86" t="s">
        <v>233</v>
      </c>
      <c r="T10" s="81" t="str">
        <f>$H$10</f>
        <v>2.1.0</v>
      </c>
      <c r="U10" s="81"/>
      <c r="V10" s="158" t="s">
        <v>419</v>
      </c>
      <c r="W10" s="158" t="s">
        <v>420</v>
      </c>
    </row>
    <row r="11" spans="1:23" ht="409.6">
      <c r="B11" s="81" t="s">
        <v>234</v>
      </c>
      <c r="C11" s="143" t="s">
        <v>436</v>
      </c>
      <c r="D11" s="158" t="s">
        <v>437</v>
      </c>
      <c r="E11" s="158" t="str">
        <f t="shared" si="0"/>
        <v>To help the platform strengthen gender considerations around its constituent consultations, you may consider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F11" s="158" t="s">
        <v>438</v>
      </c>
      <c r="H11" s="81" t="s">
        <v>238</v>
      </c>
      <c r="I11" s="88" t="s">
        <v>439</v>
      </c>
      <c r="J11" s="158" t="s">
        <v>227</v>
      </c>
      <c r="K11" s="158" t="str">
        <f t="shared" si="1"/>
        <v xml:space="preserve">To help the platform better collect and analyze on community stakeholders and constituents, you may consider one or more of the following recommendations:
· Collect data on the different roles and activities of men and women, and the different needs from and use of the land / roles in the supply chain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L11" s="158" t="s">
        <v>440</v>
      </c>
      <c r="M11" s="159" t="s">
        <v>433</v>
      </c>
      <c r="N11" s="158" t="s">
        <v>434</v>
      </c>
      <c r="O11" s="158" t="str">
        <f t="shared" si="2"/>
        <v>Given that the platform does not collect sex-disaggregated data, they are not yet ready to answer the question on the right. Please go back to Step 1 and share the high-level guidance provided on column H.</v>
      </c>
      <c r="Q11" s="81" t="s">
        <v>241</v>
      </c>
      <c r="R11" s="94" t="s">
        <v>441</v>
      </c>
      <c r="S11" s="86" t="s">
        <v>243</v>
      </c>
      <c r="T11" s="81" t="str">
        <f>$H$10</f>
        <v>2.1.0</v>
      </c>
      <c r="U11" s="81"/>
      <c r="V11" s="158" t="s">
        <v>419</v>
      </c>
      <c r="W11" s="158" t="s">
        <v>420</v>
      </c>
    </row>
    <row r="12" spans="1:23" ht="409.6">
      <c r="B12" s="81" t="s">
        <v>244</v>
      </c>
      <c r="C12" s="95" t="s">
        <v>442</v>
      </c>
      <c r="D12" s="158" t="s">
        <v>443</v>
      </c>
      <c r="E12" s="158" t="str">
        <f t="shared" si="0"/>
        <v>To start tailoting platform outcomes to address women's realities, here are a number of recommendations for consideration: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v>
      </c>
      <c r="F12" s="158" t="s">
        <v>444</v>
      </c>
      <c r="H12" s="81" t="s">
        <v>248</v>
      </c>
      <c r="I12" s="89" t="s">
        <v>445</v>
      </c>
      <c r="J12" s="158" t="s">
        <v>446</v>
      </c>
      <c r="K12" s="158" t="str">
        <f t="shared" si="1"/>
        <v>To help the platform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and other players in the value chain.
· Encourage platform members to make it a contracting requirement within their supply chain for companies to have effective safeguarding measures in place. Communicate about it as a priority.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L12" s="158" t="s">
        <v>447</v>
      </c>
      <c r="M12" s="158" t="s">
        <v>448</v>
      </c>
      <c r="N12" s="158" t="s">
        <v>449</v>
      </c>
      <c r="O12" s="158" t="str">
        <f t="shared" si="2"/>
        <v>Given that the platform has policies and practices to actively include women in management and membership, the platform is not yet ready to answer the question on the right. Please go back to Step 1 and share the high-level guidance provided on column H.</v>
      </c>
      <c r="Q12" s="81" t="s">
        <v>450</v>
      </c>
      <c r="R12" s="90" t="s">
        <v>451</v>
      </c>
      <c r="S12" s="86" t="s">
        <v>207</v>
      </c>
      <c r="T12" s="81" t="str">
        <f>$H$11</f>
        <v>2.2.0</v>
      </c>
      <c r="U12" s="81"/>
      <c r="V12" s="158" t="s">
        <v>452</v>
      </c>
      <c r="W12" s="158" t="s">
        <v>453</v>
      </c>
    </row>
    <row r="13" spans="1:23" ht="409.6">
      <c r="B13" s="81" t="s">
        <v>258</v>
      </c>
      <c r="C13" s="144" t="s">
        <v>454</v>
      </c>
      <c r="D13" s="158" t="s">
        <v>455</v>
      </c>
      <c r="E13" s="158" t="str">
        <f t="shared" si="0"/>
        <v>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F13" s="158" t="s">
        <v>456</v>
      </c>
      <c r="H13" s="81" t="s">
        <v>262</v>
      </c>
      <c r="I13" s="89" t="s">
        <v>457</v>
      </c>
      <c r="J13" s="158" t="s">
        <v>264</v>
      </c>
      <c r="K13" s="158" t="str">
        <f t="shared" si="1"/>
        <v>To help the platform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leadership roles and find opportunities to address them, for example by establishing quotas for women's representation in the board.</v>
      </c>
      <c r="L13" s="158" t="s">
        <v>458</v>
      </c>
      <c r="M13" s="158" t="s">
        <v>448</v>
      </c>
      <c r="N13" s="158" t="s">
        <v>449</v>
      </c>
      <c r="O13" s="158" t="str">
        <f t="shared" si="2"/>
        <v>Given that the platform has policies and practices to actively include women in management and membership, the platform is not yet ready to answer the question on the right. Please go back to Step 1 and share the high-level guidance provided on column H.</v>
      </c>
      <c r="Q13" s="81" t="s">
        <v>459</v>
      </c>
      <c r="R13" s="95" t="s">
        <v>460</v>
      </c>
      <c r="S13" s="86" t="s">
        <v>338</v>
      </c>
      <c r="T13" s="81" t="str">
        <f>$H$11</f>
        <v>2.2.0</v>
      </c>
      <c r="U13" s="81"/>
      <c r="V13" s="158" t="s">
        <v>461</v>
      </c>
      <c r="W13" s="158" t="s">
        <v>462</v>
      </c>
    </row>
    <row r="14" spans="1:23" ht="278.45">
      <c r="H14" s="81" t="s">
        <v>269</v>
      </c>
      <c r="I14" s="89" t="s">
        <v>463</v>
      </c>
      <c r="J14" s="158" t="s">
        <v>264</v>
      </c>
      <c r="K14" s="158" t="str">
        <f t="shared" si="1"/>
        <v>To help the platform ensure participation is equally accessible by men and women, you may consider suggesting one or more of the following recommendations:
· Ensure meetings are held in spaces are safe and socially acceptable for both men and women (e.g., space to carry children and goods, adequate bathroom facilities) and at hours/times that are convenient to men and women (e.g., women may prefer travelling after they took care of house chores)
· Facilitate child-care arrangements during the time of the meeting 
· Embedding increased flexibility around participation, such as ability to join formats remotely</v>
      </c>
      <c r="L14" s="158" t="s">
        <v>464</v>
      </c>
      <c r="M14" s="158" t="s">
        <v>448</v>
      </c>
      <c r="N14" s="158" t="s">
        <v>449</v>
      </c>
      <c r="O14" s="158" t="str">
        <f t="shared" si="2"/>
        <v>Given that the platform has policies and practices to actively include women in management and membership, the platform is not yet ready to answer the question on the right. Please go back to Step 1 and share the high-level guidance provided on column H.</v>
      </c>
      <c r="Q14" s="81" t="s">
        <v>266</v>
      </c>
      <c r="R14" s="92" t="s">
        <v>465</v>
      </c>
      <c r="S14" s="86" t="s">
        <v>233</v>
      </c>
      <c r="T14" s="81" t="str">
        <f>$H$11</f>
        <v>2.2.0</v>
      </c>
      <c r="U14" s="81"/>
      <c r="V14" s="158" t="s">
        <v>461</v>
      </c>
      <c r="W14" s="158" t="s">
        <v>462</v>
      </c>
    </row>
    <row r="15" spans="1:23" ht="226.15">
      <c r="H15" s="81" t="s">
        <v>274</v>
      </c>
      <c r="I15" s="145" t="s">
        <v>466</v>
      </c>
      <c r="J15" s="158" t="s">
        <v>264</v>
      </c>
      <c r="K15" s="158" t="str">
        <f t="shared" si="1"/>
        <v>To help the platform improve consultations with women on policy/compact/outcome development,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potentially marginalized voices will be empowered to speak first and freely, such as gendered breakout groups or single-gender consultations</v>
      </c>
      <c r="L15" s="158" t="s">
        <v>467</v>
      </c>
      <c r="M15" s="158" t="s">
        <v>468</v>
      </c>
      <c r="N15" s="158" t="s">
        <v>469</v>
      </c>
      <c r="O15" s="158" t="str">
        <f t="shared" si="2"/>
        <v>Given that the platform does not consult female community members when designing platform goals/compacts/policies, they are not yet ready to answer the question on the right. Please go back to Step 1 and share the high-level guidance provided on column H.</v>
      </c>
    </row>
    <row r="16" spans="1:23" ht="409.6">
      <c r="H16" s="81" t="s">
        <v>280</v>
      </c>
      <c r="I16" s="146" t="s">
        <v>470</v>
      </c>
      <c r="J16" s="158" t="s">
        <v>264</v>
      </c>
      <c r="K16" s="158" t="str">
        <f>L16</f>
        <v>To help the platform ensure policies/goals/compacts take into account gender inequalities in access to resources, you may consider suggesting one or more of the following recommendations:
ACCESS TO LAND
· Ensure that policies which include engagement with the community do not target landowners specifically, but instead producers
· Embed policies which provide pathways for women's land tenure
· Ensure policies take into account inequalities and differences in reliance on natural resources, and mitigate consequences of restricting access by providing pathways for alternative livelihoods, including for women
ACCESS TO FINANCE
· Issue joint loans to spread risk between family members
· Assign contracts to individuals within households and/or joint contracts instead of only to household heads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 Promote equal access to finance, for example through innovative credit scoring mechanisms that do not require formal credit histories (e.g., psychometric data that forecasts borrowers’ likelihood of default), bundled loans with savings programs to decrease risk of default, or use of landless collateral or non-collateralized loans.
· Work with financial institutions to remove formal barriers to women’s access to credit e.g. IDs, land titles etc. Use innovative/alternative criteria and guarantees to increase women’s access to finance.
ACCESS TO CLIMATE EDUCATION AND TECHNOLOGIES
· Ensure policies take into account different needs and vulnerabilities of men and women in relation to climate change / climate resilience.
· As part of platform goals, facilitate community training on sustainable practices and technologies and ensure they are accessible by women. This may require explicitly inviting women (e.g. instead of household heads) and ensuring the meetings are held at a time when women can join.
· As part of platform goals, facilitate access to finance for climate-smart technologies for community members, taking into account women's unique needs (e.g., due to lack of collateral)
· Embed policies/compacts/goals which promote equal access to climate-smart technologies through additional targeting of technologies for women, training, and flexible finance</v>
      </c>
      <c r="L16" s="158" t="s">
        <v>471</v>
      </c>
      <c r="M16" s="158" t="s">
        <v>472</v>
      </c>
      <c r="N16" s="158" t="s">
        <v>473</v>
      </c>
      <c r="O16" s="158" t="str">
        <f t="shared" si="2"/>
        <v>Given that the platform does not tailor their outcomes/policies/goals/compacts based on women's needs and preference, they are not yet ready to answer the question on the right. Please go back to Step 1 and share the high-level guidance provided on column H.</v>
      </c>
    </row>
    <row r="17" spans="8:15" ht="226.15">
      <c r="H17" s="81" t="s">
        <v>285</v>
      </c>
      <c r="I17" s="146" t="s">
        <v>474</v>
      </c>
      <c r="J17" s="158" t="s">
        <v>264</v>
      </c>
      <c r="K17" s="158" t="str">
        <f>L17</f>
        <v>To help the platform ensure engagement by individuals of all literacy levels, you may consider suggesting one or more of the following recommendations:
· Design external communications that account for literacy constraints (e.g., readability, use of technical language), so that they can be understood and used by stakeholders with different literacy levels (e.g., use audio and visual tools, simple, straightforward language)
· Ensure that information about the platform and actions are shared through communication channels used by both men and women</v>
      </c>
      <c r="L17" s="158" t="s">
        <v>475</v>
      </c>
      <c r="M17" s="158" t="s">
        <v>472</v>
      </c>
      <c r="N17" s="158" t="s">
        <v>473</v>
      </c>
      <c r="O17" s="158" t="str">
        <f t="shared" si="2"/>
        <v>Given that the platform does not tailor their outcomes/policies/goals/compacts based on women's needs and preference, they are not yet ready to answer the question on the right. Please go back to Step 1 and share the high-level guidance provided on column H.</v>
      </c>
    </row>
    <row r="18" spans="8:15" ht="409.6">
      <c r="H18" s="81" t="s">
        <v>288</v>
      </c>
      <c r="I18" s="146" t="s">
        <v>476</v>
      </c>
      <c r="J18" s="158" t="s">
        <v>264</v>
      </c>
      <c r="K18" s="158" t="str">
        <f t="shared" si="1"/>
        <v>To help the platform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constituents regarding shifts in their needs, preferences, and realities as a result of external shocks and ensure this is reflected in the adaptations made
· Embedding greater flexibility in community engagement and support (if applicable)</v>
      </c>
      <c r="L18" s="158" t="s">
        <v>477</v>
      </c>
      <c r="M18" s="158" t="s">
        <v>472</v>
      </c>
      <c r="N18" s="158" t="s">
        <v>473</v>
      </c>
      <c r="O18" s="158" t="str">
        <f t="shared" si="2"/>
        <v>Given that the platform does not tailor their outcomes/policies/goals/compacts based on women's needs and preference, they are not yet ready to answer the question on the right. Please go back to Step 1 and share the high-level guidance provided on column H.</v>
      </c>
    </row>
    <row r="19" spans="8:15" ht="409.6">
      <c r="H19" s="81" t="s">
        <v>297</v>
      </c>
      <c r="I19" s="147" t="s">
        <v>478</v>
      </c>
      <c r="J19" s="158" t="s">
        <v>299</v>
      </c>
      <c r="K19" s="158" t="str">
        <f>L19</f>
        <v>To help the platform promote women's leadership as part of the intervention, you may consider one or more of the following recommendations:
· Identify barriers to women's leadership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Explicitly invite women in the community to leadership positions and provide enabling support (e.g., around childcare, unpaid domestic work)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
· Provide resources, encouragement, and other support (e.g., business development services, leadership training etc.) to women interested in assuming higher-value and/or leadership roles to build their skills and agency.</v>
      </c>
      <c r="L19" s="158" t="s">
        <v>479</v>
      </c>
      <c r="M19" s="158" t="s">
        <v>480</v>
      </c>
      <c r="N19" s="158" t="s">
        <v>481</v>
      </c>
      <c r="O19" s="158" t="str">
        <f t="shared" si="2"/>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row>
    <row r="20" spans="8:15" ht="409.6">
      <c r="H20" s="81" t="s">
        <v>303</v>
      </c>
      <c r="I20" s="147" t="s">
        <v>482</v>
      </c>
      <c r="J20" s="158" t="s">
        <v>299</v>
      </c>
      <c r="K20" s="158" t="str">
        <f t="shared" si="1"/>
        <v xml:space="preserve">To help the platform combat gender norms and stereotypes, you may consider one or more of the following recommendations:
· Embed policies/compacts/goals which enhance women's access to land and land ownership, for example by allowing participants to work on land that they do not own, or developing pathways for formal land ownership
· Embed policies/compacts/goals which support women and men to access to driver's licenses / IDs, so that they can access resources and assets historically restricted from, or work to remove these crtieria so that women aren't excluded.
· Bring men into the conversation through guided conversations or behavior change communication around stereotypes and norms on women's roles
· Explicitly invite women in the community to leadership positions related to the platform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L20" s="80" t="s">
        <v>483</v>
      </c>
      <c r="M20" s="158" t="s">
        <v>480</v>
      </c>
      <c r="N20" s="158" t="s">
        <v>481</v>
      </c>
      <c r="O20" s="158" t="str">
        <f t="shared" si="2"/>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row>
    <row r="23" spans="8:15" s="96" customFormat="1" ht="14.45"/>
    <row r="24" spans="8:15" s="96" customFormat="1" ht="14.45"/>
    <row r="25" spans="8:15" s="96" customFormat="1" ht="14.45"/>
  </sheetData>
  <sheetProtection algorithmName="SHA-512" hashValue="CccIpvOZOUImXo0o6lToMrgiuvbQRDegc3BukdER37djhhd69ni2jGTILaLZHNyGMxK63tIOTZZWf6oKdcf8eQ==" saltValue="fHHi6k9XrJmk8///MiXJbg==" spinCount="100000" sheet="1" objects="1" scenarios="1"/>
  <mergeCells count="3">
    <mergeCell ref="B5:F5"/>
    <mergeCell ref="H5:N5"/>
    <mergeCell ref="Q5:W5"/>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DE6C-8929-4DA1-9EE0-94E45C211322}">
  <sheetPr>
    <tabColor theme="7" tint="-0.499984740745262"/>
  </sheetPr>
  <dimension ref="A2:L109"/>
  <sheetViews>
    <sheetView showGridLines="0" zoomScale="53" zoomScaleNormal="55" workbookViewId="0">
      <pane xSplit="3" ySplit="4" topLeftCell="D97" activePane="bottomRight" state="frozen"/>
      <selection pane="bottomRight" activeCell="K98" sqref="K98"/>
      <selection pane="bottomLeft" activeCell="I29" sqref="I29"/>
      <selection pane="topRight" activeCell="I29" sqref="I29"/>
    </sheetView>
  </sheetViews>
  <sheetFormatPr defaultColWidth="124.42578125" defaultRowHeight="17.45"/>
  <cols>
    <col min="1" max="1" width="12.7109375" style="4" customWidth="1"/>
    <col min="2" max="2" width="16.140625" style="4" customWidth="1"/>
    <col min="3" max="3" width="26.85546875" style="4" customWidth="1"/>
    <col min="4" max="4" width="16.140625" style="4" customWidth="1"/>
    <col min="5" max="5" width="11.28515625" style="4" customWidth="1"/>
    <col min="6" max="6" width="40.140625" style="4" customWidth="1"/>
    <col min="7" max="7" width="43.140625" style="4" customWidth="1"/>
    <col min="8" max="8" width="51.140625" style="4" customWidth="1"/>
    <col min="9" max="9" width="46" style="4" customWidth="1"/>
    <col min="10" max="10" width="56.28515625" style="4" customWidth="1"/>
    <col min="11" max="11" width="48.7109375" style="4" customWidth="1"/>
    <col min="12" max="12" width="64.7109375" customWidth="1"/>
    <col min="13" max="16384" width="124.42578125" style="4"/>
  </cols>
  <sheetData>
    <row r="2" spans="1:12">
      <c r="A2" s="8"/>
      <c r="B2" s="2" t="s">
        <v>484</v>
      </c>
      <c r="C2" s="8"/>
      <c r="D2" s="8"/>
      <c r="E2" s="8"/>
      <c r="F2" s="8"/>
      <c r="G2" s="8"/>
      <c r="H2" s="8"/>
      <c r="I2" s="8"/>
      <c r="J2" s="8"/>
      <c r="K2" s="8"/>
      <c r="L2" s="8"/>
    </row>
    <row r="4" spans="1:12">
      <c r="B4" s="9" t="s">
        <v>485</v>
      </c>
      <c r="C4" s="9" t="s">
        <v>486</v>
      </c>
      <c r="D4" s="9" t="s">
        <v>487</v>
      </c>
      <c r="E4" s="9" t="s">
        <v>74</v>
      </c>
      <c r="F4" s="9" t="s">
        <v>77</v>
      </c>
      <c r="G4" s="6" t="str">
        <f>'Indi&amp;SHF'!D7</f>
        <v>Answer: If yes:</v>
      </c>
      <c r="H4" s="6" t="s">
        <v>488</v>
      </c>
      <c r="I4" s="6" t="s">
        <v>489</v>
      </c>
      <c r="J4" s="9" t="s">
        <v>490</v>
      </c>
      <c r="K4" s="9" t="s">
        <v>491</v>
      </c>
      <c r="L4" s="79" t="s">
        <v>192</v>
      </c>
    </row>
    <row r="5" spans="1:12" ht="409.6">
      <c r="A5" s="4" t="s">
        <v>69</v>
      </c>
      <c r="B5" s="7" t="s">
        <v>492</v>
      </c>
      <c r="C5" s="5" t="str">
        <f t="shared" ref="C5:C37" si="0">D5&amp;"-"&amp;E5</f>
        <v>Archetype 1-1.0.0</v>
      </c>
      <c r="D5" s="7" t="str">
        <f>'Indi&amp;SHF'!$B$2</f>
        <v>Archetype 1</v>
      </c>
      <c r="E5" s="5" t="str">
        <f>'Indi&amp;SHF'!B8</f>
        <v>1.0.0</v>
      </c>
      <c r="F5" s="5" t="str">
        <f>'Indi&amp;SHF'!C8</f>
        <v>Gender strategy: Is gender equality a strategic goal for the partner, project or platform, which is communicated about (e.g., in strategic (project) documents, plans, targets, marketing approach etc)?</v>
      </c>
      <c r="G5" s="5" t="str">
        <f>'Indi&amp;SHF'!D8</f>
        <v>Excellent! If the partner/project/platform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technical staff member to drive the gender strategy and serve as the strategic focal point in the partner or project
· Determine staff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 Allocate resources for developing a measurement and evaluation framework which integrates gender-related KPIs (e.g., proportion of women trained or accessing inputs) to ensure progress is measured and tracked.
· Establish reporting mechanisms to publicly track progress against gender-related KPIs
COMMUNICATING AND ADOPTING THE STRATEGY
· Communicate to the public and stakeholders about the attention the project/partner gives to gender equality. This is an important communication story!
· For partners,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v>
      </c>
      <c r="H5" s="5" t="str">
        <f>'Indi&amp;SHF'!E8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I5" s="5" t="str">
        <f>'Indi&amp;SHF'!F8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J5" s="14"/>
      <c r="K5" s="14"/>
      <c r="L5" s="14"/>
    </row>
    <row r="6" spans="1:12" ht="409.6">
      <c r="B6" s="7" t="s">
        <v>492</v>
      </c>
      <c r="C6" s="5" t="str">
        <f t="shared" si="0"/>
        <v>Archetype 1-2.0.0</v>
      </c>
      <c r="D6" s="7" t="str">
        <f>'Indi&amp;SHF'!$B$2</f>
        <v>Archetype 1</v>
      </c>
      <c r="E6" s="5" t="str">
        <f>'Indi&amp;SHF'!B9</f>
        <v>2.0.0</v>
      </c>
      <c r="F6" s="5" t="str">
        <f>'Indi&amp;SHF'!C9</f>
        <v>Data collection: Does the partner, project or platform collect data disaggregated by sex, e.g. for staff, farmers, affected communities etc?</v>
      </c>
      <c r="G6" s="5" t="str">
        <f>'Indi&amp;SHF'!D9</f>
        <v>Excellent! If the partner or project being screened wants to further strengthen its sex-disaggregated data collection and analysis, here are a number of recommendations for consideration:
· Collect data on recruitment and retention among women and men to understand where there might be opportunities to better support employees, reduce turnover, and ultimately save recruiting costs (e.g., data on promotions, leadership breakdown, and training)
· Collect data on training/workshop attendance (number of men / women) to understand who is attending training. If women are not attending trainings, consult them to understand why not and what could be done to support their attendance.
· Collect data on the number of male and female customers, types of purchases made by each, and size of purchases to better understand consumption patterns and preferences that can help to better serve customers
· Collect data on staff members' ability to reach male and female customers (e.g., data on male and female workshop attendance) to identify those able to attract a diverse group and capture any lessons on why/how they are able to do this
· Conduct consultations with women in order to gather data to understand women's needs and priorities and use this to adjust and inform internal policies and strategies</v>
      </c>
      <c r="H6" s="5" t="str">
        <f>'Indi&amp;SHF'!E9</f>
        <v>To begin collecting sex disaggregated data in the project or by the partner, you may consider the following:
· Collect gender-disaggregated data on employee recruitment, pay, promotion, skills training, and turnover
· Collect gender-disaggregated data on male and female customers
· Collect data to help understand the different roles, needs and priorities of men and women and use this to inform interventions</v>
      </c>
      <c r="I6" s="5" t="str">
        <f>'Indi&amp;SHF'!F9</f>
        <v>To begin collecting sex disaggregated data in the project or by the partner, you may consider the following:
· Collect gender-disaggregated data on employee recruitment, pay, promotion, skills training, and turnover
· Collect gender-disaggregated data on male and female customers
· Collect data to help understand the different roles, needs and priorities of men and women and use this to inform interventions</v>
      </c>
      <c r="J6" s="14"/>
      <c r="K6" s="14"/>
      <c r="L6" s="14"/>
    </row>
    <row r="7" spans="1:12" ht="409.6">
      <c r="B7" s="7" t="s">
        <v>492</v>
      </c>
      <c r="C7" s="5" t="str">
        <f t="shared" si="0"/>
        <v>Archetype 1-3.0.0</v>
      </c>
      <c r="D7" s="7" t="str">
        <f>'Indi&amp;SHF'!$B$2</f>
        <v>Archetype 1</v>
      </c>
      <c r="E7" s="5" t="str">
        <f>'Indi&amp;SHF'!B10</f>
        <v>3.0.0</v>
      </c>
      <c r="F7" s="5" t="str">
        <f>'Indi&amp;SHF'!C10</f>
        <v>Inclusive workplace: Does the partner, project or platform have in place and/or implement policies or practices to make the workplace inclusive for both women and men (e.g., equal payment policies; sexual harassment prevention and reporting mechanisms; training on gender-based violence; targets for number of women hired)?</v>
      </c>
      <c r="G7" s="5" t="str">
        <f>'Indi&amp;SHF'!D10</f>
        <v>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H7" s="5" t="str">
        <f>'Indi&amp;SHF'!E10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I7" s="5" t="str">
        <f>'Indi&amp;SHF'!F10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J7" s="14"/>
      <c r="K7" s="14"/>
      <c r="L7" s="14"/>
    </row>
    <row r="8" spans="1:12" ht="409.6">
      <c r="B8" s="7" t="s">
        <v>492</v>
      </c>
      <c r="C8" s="5" t="str">
        <f t="shared" si="0"/>
        <v>Archetype 1-4.0.0</v>
      </c>
      <c r="D8" s="7" t="str">
        <f>'Indi&amp;SHF'!$B$2</f>
        <v>Archetype 1</v>
      </c>
      <c r="E8" s="5" t="str">
        <f>'Indi&amp;SHF'!B11</f>
        <v>4.0.0</v>
      </c>
      <c r="F8" s="5" t="str">
        <f>'Indi&amp;SHF'!C11</f>
        <v xml:space="preserve">Inclusive consultation: Does the partner engage or consult with customers (end customers) when designing projects, products and/or services? If yes, does the partner speak to both men and women to learn about their different needs and preferences? </v>
      </c>
      <c r="G8" s="5" t="str">
        <f>'Indi&amp;SHF'!D11</f>
        <v>Excellent! If the partner or project being screened wants to further strengthen the gender-intentionality of its consultations,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H8" s="5" t="str">
        <f>'Indi&amp;SHF'!E11</f>
        <v>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farm-level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I8" s="5" t="str">
        <f>'Indi&amp;SHF'!F11</f>
        <v>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farm-level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J8" s="14"/>
      <c r="K8" s="14"/>
      <c r="L8" s="14"/>
    </row>
    <row r="9" spans="1:12" ht="409.6">
      <c r="B9" s="7" t="s">
        <v>492</v>
      </c>
      <c r="C9" s="5" t="str">
        <f t="shared" si="0"/>
        <v>Archetype 1-5.0.0</v>
      </c>
      <c r="D9" s="7" t="str">
        <f>'Indi&amp;SHF'!$B$2</f>
        <v>Archetype 1</v>
      </c>
      <c r="E9" s="5" t="str">
        <f>'Indi&amp;SHF'!B12</f>
        <v>5.0.0</v>
      </c>
      <c r="F9" s="5" t="str">
        <f>'Indi&amp;SHF'!C12</f>
        <v xml:space="preserve">Inclusive tailoring: Does the partner or project adjust/tailor interventions and services based on men and women’s different needs, preferences and realities? Examples of different needs may include different specifications for products/services (e.g., different input package sizes), cash flow availability, literacy/skills constraints, social norms around mobility etc.  </v>
      </c>
      <c r="G9" s="5" t="str">
        <f>'Indi&amp;SHF'!D12</f>
        <v>Excellent! If the partner or project being screened wants to strengthen tailoring of its interventions,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v>
      </c>
      <c r="H9" s="5" t="str">
        <f>'Indi&amp;SHF'!E12</f>
        <v>To start tailoring project or parnter inerventions,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v>
      </c>
      <c r="I9" s="5" t="str">
        <f>'Indi&amp;SHF'!F12</f>
        <v>To start tailoring project or parnter inerventions,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v>
      </c>
      <c r="J9" s="14"/>
      <c r="K9" s="14"/>
      <c r="L9" s="14"/>
    </row>
    <row r="10" spans="1:12" ht="409.6">
      <c r="B10" s="7" t="s">
        <v>492</v>
      </c>
      <c r="C10" s="5" t="str">
        <f t="shared" si="0"/>
        <v>Archetype 1-6.0.0</v>
      </c>
      <c r="D10" s="7" t="str">
        <f>'Indi&amp;SHF'!$B$2</f>
        <v>Archetype 1</v>
      </c>
      <c r="E10" s="5" t="str">
        <f>'Indi&amp;SHF'!B13</f>
        <v>6.0.0</v>
      </c>
      <c r="F10" s="5" t="str">
        <f>'Indi&amp;SHF'!C13</f>
        <v>Independence and control over resources: Does the partner or project integrate activities or services that enable women to have more independence and control over resources (e.g., control in household spending decisions; leadership positions in cooperatives; access to finance, loans and credit etc.) or move into roles in which they can gain more value (e.g., agro-dealership, agri-preneurs, women’s collectives etc.)?</v>
      </c>
      <c r="G10" s="5" t="str">
        <f>'Indi&amp;SHF'!D13</f>
        <v>Excellent! If the partner or project being screened wants to strengthen their gender-transformational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H10" s="5" t="str">
        <f>'Indi&amp;SHF'!E13</f>
        <v>In order to strengthen the partner or projects gender-intentional/transformative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I10" s="5" t="str">
        <f>'Indi&amp;SHF'!F13</f>
        <v>In order to strengthen the partner or projects gender-intentional/transformative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J10" s="14"/>
      <c r="K10" s="14"/>
      <c r="L10" s="14"/>
    </row>
    <row r="11" spans="1:12" ht="409.6">
      <c r="A11" s="4" t="s">
        <v>493</v>
      </c>
      <c r="B11" s="7" t="s">
        <v>494</v>
      </c>
      <c r="C11" s="5" t="str">
        <f t="shared" si="0"/>
        <v>Archetype 1-1.1.0</v>
      </c>
      <c r="D11" s="7" t="str">
        <f>'Indi&amp;SHF'!$B$2</f>
        <v>Archetype 1</v>
      </c>
      <c r="E11" s="5" t="str">
        <f>'Indi&amp;SHF'!H8</f>
        <v>1.1.0</v>
      </c>
      <c r="F11" s="5" t="str">
        <f>'Indi&amp;SHF'!I8</f>
        <v>Gender strategy: Does the partner or project allocate resources (e.g., financial, human capital) towards executing its gender strategy?</v>
      </c>
      <c r="G11" s="5" t="str">
        <f>'Indi&amp;SHF'!J8</f>
        <v>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or facilitating access to inputs for female customers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H11" s="5" t="str">
        <f>'Indi&amp;SHF'!K8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I11" s="5" t="str">
        <f>'Indi&amp;SHF'!L8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J11" s="5" t="str">
        <f>'Indi&amp;SHF'!M8</f>
        <v>Given that gender equality is a strategic goal the partner/project communicates about, the partner is ready to answer the question on this row.</v>
      </c>
      <c r="K11" s="5" t="str">
        <f>'Indi&amp;SHF'!N8</f>
        <v>Given that gender equality is not a strategic goal that the partner/project communicates about, the partner is not yet ready to answer the question on the right. Please go back to Step 1 and share the high-level guidance provided on column H.</v>
      </c>
      <c r="L11" s="5" t="str">
        <f>'Indi&amp;SHF'!O8</f>
        <v>Given that gender equality is not a strategic goal that the partner/project communicates about, the partner is not yet ready to answer the question on the right. Please go back to Step 1 and share the high-level guidance provided on column H.</v>
      </c>
    </row>
    <row r="12" spans="1:12" ht="409.6">
      <c r="B12" s="7" t="s">
        <v>494</v>
      </c>
      <c r="C12" s="5" t="str">
        <f t="shared" si="0"/>
        <v>Archetype 1-1.2.0</v>
      </c>
      <c r="D12" s="7" t="str">
        <f>'Indi&amp;SHF'!$B$2</f>
        <v>Archetype 1</v>
      </c>
      <c r="E12" s="5" t="str">
        <f>'Indi&amp;SHF'!H9</f>
        <v>1.2.0</v>
      </c>
      <c r="F12" s="5" t="str">
        <f>'Indi&amp;SHF'!I9</f>
        <v>Gender strategy: Does the partner or project track gender-related KPIs as part of their gender equality strategy with clear actions, targets, and goals?</v>
      </c>
      <c r="G12" s="5" t="str">
        <f>'Indi&amp;SHF'!J9</f>
        <v>Excellent! If the partner or project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v>
      </c>
      <c r="H12" s="5" t="str">
        <f>'Indi&amp;SHF'!K9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I12" s="5" t="str">
        <f>'Indi&amp;SHF'!L9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J12" s="5" t="str">
        <f>'Indi&amp;SHF'!M9</f>
        <v>Given that gender equality is a strategic goal the partner/project communicates about, the partner is ready to answer the question on this row.</v>
      </c>
      <c r="K12" s="5" t="str">
        <f>'Indi&amp;SHF'!N9</f>
        <v>Given that gender equality is not a strategic goal that the partner/project communicates about, the partner is not yet ready to answer the question on the right. Please go back to Step 1 and share the high-level guidance provided on column H.</v>
      </c>
      <c r="L12" s="5" t="str">
        <f>'Indi&amp;SHF'!O9</f>
        <v>Given that gender equality is not a strategic goal that the partner/project communicates about, the partner is not yet ready to answer the question on the right. Please go back to Step 1 and share the high-level guidance provided on column H.</v>
      </c>
    </row>
    <row r="13" spans="1:12" ht="261">
      <c r="B13" s="7" t="s">
        <v>494</v>
      </c>
      <c r="C13" s="5" t="str">
        <f t="shared" si="0"/>
        <v>Archetype 1-2.1.0</v>
      </c>
      <c r="D13" s="7" t="str">
        <f>'Indi&amp;SHF'!$B$2</f>
        <v>Archetype 1</v>
      </c>
      <c r="E13" s="5" t="str">
        <f>'Indi&amp;SHF'!H10</f>
        <v>2.1.0</v>
      </c>
      <c r="F13" s="5" t="str">
        <f>'Indi&amp;SHF'!I10</f>
        <v>Data collection: Does the partner / project collect and analyze data disaggregated by sex on employees?</v>
      </c>
      <c r="G13" s="5" t="str">
        <f>'Indi&amp;SHF'!J10</f>
        <v>Excellent! In Step 3 of the tool, there will be a series of quantitative questions that will help you gather data related to this question.</v>
      </c>
      <c r="H13" s="5" t="str">
        <f>'Indi&amp;SHF'!K10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I13" s="5" t="str">
        <f>'Indi&amp;SHF'!L10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J13" s="5" t="str">
        <f>'Indi&amp;SHF'!M10</f>
        <v>Given that the partner/project collects and analyzes sex-disaggregated data, they are ready to answer the question on this row.</v>
      </c>
      <c r="K13" s="5" t="str">
        <f>'Indi&amp;SHF'!N10</f>
        <v>Given the partner/project does not collect sex-disaggregated data, they are not yet ready to answer the question on the right. Please go back to Step 1 and share the high-level guidance provided on column H.</v>
      </c>
      <c r="L13" s="5" t="str">
        <f>'Indi&amp;SHF'!O10</f>
        <v>Given the partner/project does not collect sex-disaggregated data, they are not yet ready to answer the question on the right. Please go back to Step 1 and share the high-level guidance provided on column H.</v>
      </c>
    </row>
    <row r="14" spans="1:12" ht="409.6">
      <c r="B14" s="7" t="s">
        <v>494</v>
      </c>
      <c r="C14" s="5" t="str">
        <f t="shared" si="0"/>
        <v>Archetype 1-2.2.0</v>
      </c>
      <c r="D14" s="7" t="str">
        <f>'Indi&amp;SHF'!$B$2</f>
        <v>Archetype 1</v>
      </c>
      <c r="E14" s="5" t="str">
        <f>'Indi&amp;SHF'!H11</f>
        <v>2.2.0</v>
      </c>
      <c r="F14" s="5" t="str">
        <f>'Indi&amp;SHF'!I11</f>
        <v>Data collection: Does the partner or project collect and analyze data disaggregated by sex on customers?</v>
      </c>
      <c r="G14" s="5" t="str">
        <f>'Indi&amp;SHF'!J11</f>
        <v>Excellent! In Step 3 of the tool, there will be a series of quantitative questions that will help you gather data related to this question.</v>
      </c>
      <c r="H14" s="5" t="str">
        <f>'Indi&amp;SHF'!K11</f>
        <v xml:space="preserve">To begin collecting and analyzing data on customers, you may consider one or more of the following recommendations:
· Collect data on the number of male and female customers, types of purchases made by each, and size of purchases to better understand consumption patterns and preferences that can help to better serve customers. Use this to tailor products to male and female customers, helping ensure that women's needs are met (e.g smaller, less expensive packets).
· Collect data on project/partner staff's ability to reach male and female customers (e.g., data on male and female workshop attendance) to identify those able to attract a diverse group and capture and disseminate any lessons on why/how they are able to do this.
· Track metrics (e.g., income, yield, household responsibilities and care burden, time spent collecting fuel/water) of women and men separately to understand any gaps (e.g., skills, access to productive inputs, access to finance)
· Collect and analyze data about women and men (e.g., on household type, age, socio-economic status, crops grown, typical labour provided, access to and control over household resources (including labour), and willingness and opportunity to adopt new technologies), when making decisions about how to improve the design of services or products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I14" s="5" t="str">
        <f>'Indi&amp;SHF'!L11</f>
        <v xml:space="preserve">To begin collecting and analyzing data on customers, you may consider one or more of the following recommendations:
· Collect data on the number of male and female customers, types of purchases made by each, and size of purchases to better understand consumption patterns and preferences that can help to better serve customers. Use this to tailor products to male and female customers, helping ensure that women's needs are met (e.g smaller, less expensive packets).
· Collect data on project/partner staff's ability to reach male and female customers (e.g., data on male and female workshop attendance) to identify those able to attract a diverse group and capture and disseminate any lessons on why/how they are able to do this.
· Track metrics (e.g., income, yield, household responsibilities and care burden, time spent collecting fuel/water) of women and men separately to understand any gaps (e.g., skills, access to productive inputs, access to finance)
· Collect and analyze data about women and men (e.g., on household type, age, socio-economic status, crops grown, typical labour provided, access to and control over household resources (including labour), and willingness and opportunity to adopt new technologies), when making decisions about how to improve the design of services or products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J14" s="5" t="str">
        <f>'Indi&amp;SHF'!M11</f>
        <v>Given that the partner/project collects and analyzes sex-disaggregated data, they are ready to answer the question on this row.</v>
      </c>
      <c r="K14" s="5" t="str">
        <f>'Indi&amp;SHF'!N11</f>
        <v>Given the partner/project does not collect sex-disaggregated data, they are not yet ready to answer the question on the right. Please go back to Step 1 and share the high-level guidance provided on column H.</v>
      </c>
      <c r="L14" s="5" t="str">
        <f>'Indi&amp;SHF'!O11</f>
        <v>Given the partner/project does not collect sex-disaggregated data, they are not yet ready to answer the question on the right. Please go back to Step 1 and share the high-level guidance provided on column H.</v>
      </c>
    </row>
    <row r="15" spans="1:12" ht="409.6">
      <c r="B15" s="7" t="s">
        <v>494</v>
      </c>
      <c r="C15" s="5" t="str">
        <f t="shared" si="0"/>
        <v>Archetype 1-3.1.0</v>
      </c>
      <c r="D15" s="7" t="str">
        <f>'Indi&amp;SHF'!$B$2</f>
        <v>Archetype 1</v>
      </c>
      <c r="E15" s="5" t="str">
        <f>'Indi&amp;SHF'!H12</f>
        <v>3.1.0</v>
      </c>
      <c r="F15" s="5" t="str">
        <f>'Indi&amp;SHF'!I12</f>
        <v xml:space="preserve">Inclusive workplace: Does the partner or project have procedures that allow victims of violence and/or harassment to report it without fear of being in danger or it affecting their jobs (e.g., trusted advisor - appointed members of staff survivors can confide in, emergency hotlines)? </v>
      </c>
      <c r="G15" s="5" t="str">
        <f>'Indi&amp;SHF'!J12</f>
        <v>Excellent! If the partner or project being screened wants to  strengthen its procedures, you may suggest the regular review and update of disciplinary procedures, and the implementation of organization-wide training on violence or sexual harassment at the workplace</v>
      </c>
      <c r="H15" s="5" t="str">
        <f>'Indi&amp;SHF'!K12</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I15" s="5" t="str">
        <f>'Indi&amp;SHF'!L12</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J15" s="5" t="str">
        <f>'Indi&amp;SHF'!M12</f>
        <v>Given the partner has policies and practices to make the workplace inclusive for both women and men, the partner is ready to answer the question on this row.</v>
      </c>
      <c r="K15" s="5" t="str">
        <f>'Indi&amp;SHF'!N12</f>
        <v>Given the partner does not yet have policies and practices to make the workplace inclusive for both women and men, the partner is not yet ready to answer the question on the right. Please go back to Step 1 and share the high-level guidance provided on column H.</v>
      </c>
      <c r="L15" s="5" t="str">
        <f>'Indi&amp;SHF'!O12</f>
        <v>Given the partner does not yet have policies and practices to make the workplace inclusive for both women and men, the partner is not yet ready to answer the question on the right. Please go back to Step 1 and share the high-level guidance provided on column H.</v>
      </c>
    </row>
    <row r="16" spans="1:12" ht="409.6">
      <c r="B16" s="7" t="s">
        <v>494</v>
      </c>
      <c r="C16" s="5" t="str">
        <f t="shared" si="0"/>
        <v>Archetype 1-3.2.0</v>
      </c>
      <c r="D16" s="7" t="str">
        <f>'Indi&amp;SHF'!$B$2</f>
        <v>Archetype 1</v>
      </c>
      <c r="E16" s="5" t="str">
        <f>'Indi&amp;SHF'!H13</f>
        <v>3.2.0</v>
      </c>
      <c r="F16" s="5" t="str">
        <f>'Indi&amp;SHF'!I13</f>
        <v>Inclusive workplace: Does the partner organization and/or project partner have a diverse staff, in which women are represented at all levels of the organization/company?</v>
      </c>
      <c r="G16" s="5" t="str">
        <f>'Indi&amp;SHF'!J13</f>
        <v>Excellent! In Step 3 of the tool, there will be a series of quantitative questions that will help you gather data on related to this question.</v>
      </c>
      <c r="H16" s="5" t="str">
        <f>'Indi&amp;SHF'!K13</f>
        <v>To help the IDH partner / project partners promote a diverse staff in which women are well repesented, you may consider suggesting they assess the current recruitment, retention, and advancement practices and diagnose where there might be challenges. For example: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I16" s="5" t="str">
        <f>'Indi&amp;SHF'!L13</f>
        <v>To help the IDH partner / project partners promote a diverse staff in which women are well repesented, you may consider suggesting they assess the current recruitment, retention, and advancement practices and diagnose where there might be challenges. For example: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J16" s="5" t="str">
        <f>'Indi&amp;SHF'!M13</f>
        <v>Given the partner has policies and practices to make the workplace inclusive for both women and men, the partner is ready to answer the question on this row.</v>
      </c>
      <c r="K16" s="5" t="str">
        <f>'Indi&amp;SHF'!N13</f>
        <v>Given the partner does not yet have policies and practices to make the workplace inclusive for both women and men, the partner is not yet ready to answer the question on the right. Please go back to Step 1 and share the high-level guidance provided on column H.</v>
      </c>
      <c r="L16" s="5" t="str">
        <f>'Indi&amp;SHF'!O13</f>
        <v>Given the partner does not yet have policies and practices to make the workplace inclusive for both women and men, the partner is not yet ready to answer the question on the right. Please go back to Step 1 and share the high-level guidance provided on column H.</v>
      </c>
    </row>
    <row r="17" spans="1:12" ht="409.6">
      <c r="B17" s="7" t="s">
        <v>494</v>
      </c>
      <c r="C17" s="5" t="str">
        <f t="shared" si="0"/>
        <v>Archetype 1-3.3.0</v>
      </c>
      <c r="D17" s="7" t="str">
        <f>'Indi&amp;SHF'!$B$2</f>
        <v>Archetype 1</v>
      </c>
      <c r="E17" s="5" t="str">
        <f>'Indi&amp;SHF'!H14</f>
        <v>3.3.0</v>
      </c>
      <c r="F17" s="5" t="str">
        <f>'Indi&amp;SHF'!I14</f>
        <v>Inclusive workplace: Does the partner pay a fair wage, including equal pay for equal work between women and men, and ensure women are represented at all levels of the organization/company?</v>
      </c>
      <c r="G17" s="5" t="str">
        <f>'Indi&amp;SHF'!J14</f>
        <v>Excellent! In Step 3 of the tool, there will be a series of quantitative questions that will help you gather data on related to this question.</v>
      </c>
      <c r="H17" s="5" t="str">
        <f>'Indi&amp;SHF'!K14</f>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I17" s="5" t="str">
        <f>'Indi&amp;SHF'!L14</f>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J17" s="5" t="str">
        <f>'Indi&amp;SHF'!M14</f>
        <v>Given the partner has policies and practices to make the workplace inclusive for both women and men, the partner is ready to answer the question on this row.</v>
      </c>
      <c r="K17" s="5" t="str">
        <f>'Indi&amp;SHF'!N14</f>
        <v>Given the partner does not yet have policies and practices to make the workplace inclusive for both women and men, the partner is not yet ready to answer the question on the right. Please go back to Step 1 and share the high-level guidance provided on column H.</v>
      </c>
      <c r="L17" s="5" t="str">
        <f>'Indi&amp;SHF'!O14</f>
        <v>Given the partner does not yet have policies and practices to make the workplace inclusive for both women and men, the partner is not yet ready to answer the question on the right. Please go back to Step 1 and share the high-level guidance provided on column H.</v>
      </c>
    </row>
    <row r="18" spans="1:12" ht="261">
      <c r="B18" s="7" t="s">
        <v>494</v>
      </c>
      <c r="C18" s="5" t="str">
        <f t="shared" si="0"/>
        <v>Archetype 1-4.1.0</v>
      </c>
      <c r="D18" s="7" t="str">
        <f>'Indi&amp;SHF'!$B$2</f>
        <v>Archetype 1</v>
      </c>
      <c r="E18" s="5" t="str">
        <f>'Indi&amp;SHF'!H15</f>
        <v>4.1.0</v>
      </c>
      <c r="F18" s="5" t="str">
        <f>'Indi&amp;SHF'!I15</f>
        <v>Inclusive consultation: Does the partner provide consultative formats tailored to women?</v>
      </c>
      <c r="G18" s="5" t="str">
        <f>'Indi&amp;SHF'!J15</f>
        <v>Excellent! In Step 3 of the tool, there will be a series of indicators to interpret related to other questions of Step 2.</v>
      </c>
      <c r="H18" s="5" t="str">
        <f>'Indi&amp;SHF'!K15</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I18" s="5" t="str">
        <f>'Indi&amp;SHF'!L15</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J18" s="5" t="str">
        <f>'Indi&amp;SHF'!M15</f>
        <v>Given the partner consults female customers when designing products and services, they are ready to answer the question on this row.</v>
      </c>
      <c r="K18" s="5" t="str">
        <f>'Indi&amp;SHF'!N15</f>
        <v>Given the partner does not consult female customers when designing products and services, they are not yet ready to answer the question on the right. Please go back to Step 1 and share the high-level guidance provided on column H.</v>
      </c>
      <c r="L18" s="5" t="str">
        <f>'Indi&amp;SHF'!O15</f>
        <v>Given the partner does not consult female customers when designing products and services, they are not yet ready to answer the question on the right. Please go back to Step 1 and share the high-level guidance provided on column H.</v>
      </c>
    </row>
    <row r="19" spans="1:12" ht="409.6">
      <c r="B19" s="7" t="s">
        <v>494</v>
      </c>
      <c r="C19" s="5" t="str">
        <f t="shared" si="0"/>
        <v>Archetype 1-5.1.0</v>
      </c>
      <c r="D19" s="7" t="str">
        <f>'Indi&amp;SHF'!$B$2</f>
        <v>Archetype 1</v>
      </c>
      <c r="E19" s="5" t="str">
        <f>'Indi&amp;SHF'!H16</f>
        <v>5.1.0</v>
      </c>
      <c r="F19" s="5" t="str">
        <f>'Indi&amp;SHF'!I16</f>
        <v>Inclusive tailoring: Does the partner/project tailor its marketing and delivery of products / services to women and men based on how their needs and preferences may be different (e.g., digital vs. physical ‘location’, time and location of meeting, literacy levels)?</v>
      </c>
      <c r="G19" s="5" t="str">
        <f>'Indi&amp;SHF'!J16</f>
        <v>Excellent! In Step 3 of the tool, there will be a series of quantitative questions that will help you gather data on related to this question.</v>
      </c>
      <c r="H19" s="5" t="str">
        <f>'Indi&amp;SHF'!K16</f>
        <v>To help ensure product marketing and delivery meets the needs and preferences of women, you may consider one or more of the following recommendations:
GENERAL
· Ensure meetings are held in spaces are safe and socially acceptable for both men and women (e.g., space to carry children and goods, adequate bathroom facilities) and at hours/times that are convenient to men and women 
· Facilitate child-care arrangements during the time of the meeting
· Explicitly market events to both men and women (e.g., by contacting women through existing networks, encouraging men to invite women)
· Ensure marketing materials are inclusive of men and women (e.g., photos of both men and women, field demonstrations, radio programs)
· Ensure trainings, relevant documents (e.g., contracts), and mobile technologies can be understood by customers with different levels of literacy (e.g., use audio and visual tools, simple language)
· Develop options for men and women who need to access products/services and info remotely (e.g., through field visits, mobile phones) to allow those needing more flexibility
INPUT PROVISION
· Hold shorter trainings on application of inputs, timed around men’s and women’s existing responsibilities (e.g., childcare) to allow those needing more flexibility
· Enable men and women to access inputs (including labour pools) and relevant information remotely (e.g., through field visits, mobile phones) to allow those needing more flexibility
FINANCIAL SERVICES
· Issue joint loans to spread risk between family members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v>
      </c>
      <c r="I19" s="5" t="str">
        <f>'Indi&amp;SHF'!L16</f>
        <v>To help ensure product marketing and delivery meets the needs and preferences of women, you may consider one or more of the following recommendations:
GENERAL
· Ensure meetings are held in spaces are safe and socially acceptable for both men and women (e.g., space to carry children and goods, adequate bathroom facilities) and at hours/times that are convenient to men and women 
· Facilitate child-care arrangements during the time of the meeting
· Explicitly market events to both men and women (e.g., by contacting women through existing networks, encouraging men to invite women)
· Ensure marketing materials are inclusive of men and women (e.g., photos of both men and women, field demonstrations, radio programs)
· Ensure trainings, relevant documents (e.g., contracts), and mobile technologies can be understood by customers with different levels of literacy (e.g., use audio and visual tools, simple language)
· Develop options for men and women who need to access products/services and info remotely (e.g., through field visits, mobile phones) to allow those needing more flexibility
INPUT PROVISION
· Hold shorter trainings on application of inputs, timed around men’s and women’s existing responsibilities (e.g., childcare) to allow those needing more flexibility
· Enable men and women to access inputs (including labour pools) and relevant information remotely (e.g., through field visits, mobile phones) to allow those needing more flexibility
FINANCIAL SERVICES
· Issue joint loans to spread risk between family members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v>
      </c>
      <c r="J19" s="5" t="str">
        <f>'Indi&amp;SHF'!M16</f>
        <v>Given the partner/project tailors their services based on women's needs and preference, they are ready to answer the question on this row.</v>
      </c>
      <c r="K19" s="5" t="str">
        <f>'Indi&amp;SHF'!N16</f>
        <v>Given the partner/project does not tailor their services based on women's needs and preference, they are not yet ready to answer the question on the right. Please go back to Step 1 and share the high-level guidance provided on column H.</v>
      </c>
      <c r="L19" s="5" t="str">
        <f>'Indi&amp;SHF'!O16</f>
        <v>Given the partner/project does not tailor their services based on women's needs and preference, they are not yet ready to answer the question on the right. Please go back to Step 1 and share the high-level guidance provided on column H.</v>
      </c>
    </row>
    <row r="20" spans="1:12" ht="261">
      <c r="B20" s="7" t="s">
        <v>494</v>
      </c>
      <c r="C20" s="5" t="str">
        <f t="shared" si="0"/>
        <v>Archetype 1-5.2.0</v>
      </c>
      <c r="D20" s="7" t="str">
        <f>'Indi&amp;SHF'!$B$2</f>
        <v>Archetype 1</v>
      </c>
      <c r="E20" s="5" t="str">
        <f>'Indi&amp;SHF'!H17</f>
        <v>5.2.0</v>
      </c>
      <c r="F20" s="5" t="str">
        <f>'Indi&amp;SHF'!I17</f>
        <v>Inclusive tailoring: Does the partner/project take into account literacy/skills constraints in the design/delivery of services/products?</v>
      </c>
      <c r="G20" s="5" t="str">
        <f>'Indi&amp;SHF'!J17</f>
        <v>Excellent! In Step 3 of the tool, there will be a series of quantitative questions that will help you gather data on related to this question.</v>
      </c>
      <c r="H20" s="5" t="str">
        <f>'Indi&amp;SHF'!K17</f>
        <v>To help ensure products and services can be accessed by individuals of all literacy levels, you may consider one or more of the following recommendations:
· Design products and services to account for literacy constraints (e.g., readability, use of technical language), so that they can be understood and used by customers with different literacy levels (e.g., use audio and visual tools, simple, straightforward language)
· Offer formal training (technical and leadership) as part of service or product delivery in order to overcome gendered skill gaps</v>
      </c>
      <c r="I20" s="5" t="str">
        <f>'Indi&amp;SHF'!L17</f>
        <v>To help ensure products and services can be accessed by individuals of all literacy levels, you may consider one or more of the following recommendations:
· Design products and services to account for literacy constraints (e.g., readability, use of technical language), so that they can be understood and used by customers with different literacy levels (e.g., use audio and visual tools, simple, straightforward language)
· Offer formal training (technical and leadership) as part of service or product delivery in order to overcome gendered skill gaps</v>
      </c>
      <c r="J20" s="5" t="str">
        <f>'Indi&amp;SHF'!M17</f>
        <v>Given the partner/project tailors their services based on women's needs and preference, they are ready to answer the question on this row.</v>
      </c>
      <c r="K20" s="5" t="str">
        <f>'Indi&amp;SHF'!N17</f>
        <v>Given the partner/project does not tailor their services based on women's needs and preference, they are not yet ready to answer the question on the right. Please go back to Step 1 and share the high-level guidance provided on column H.</v>
      </c>
      <c r="L20" s="5" t="str">
        <f>'Indi&amp;SHF'!O17</f>
        <v>Given the partner/project does not tailor their services based on women's needs and preference, they are not yet ready to answer the question on the right. Please go back to Step 1 and share the high-level guidance provided on column H.</v>
      </c>
    </row>
    <row r="21" spans="1:12" ht="409.6">
      <c r="B21" s="7" t="s">
        <v>494</v>
      </c>
      <c r="C21" s="5" t="str">
        <f t="shared" si="0"/>
        <v>Archetype 1-5.3.0</v>
      </c>
      <c r="D21" s="7" t="str">
        <f>'Indi&amp;SHF'!$B$2</f>
        <v>Archetype 1</v>
      </c>
      <c r="E21" s="5" t="str">
        <f>'Indi&amp;SHF'!H18</f>
        <v>5.3.0</v>
      </c>
      <c r="F21" s="5" t="str">
        <f>'Indi&amp;SHF'!I18</f>
        <v xml:space="preserve">Inclusive tailoring: If customers must meet other requirements beyond a payment fee to access products or services (e.g., owning land titles, entering into contracts, putting forward collateral), does the partner/project analyse and adjust these requirements to ensure that they enable access by both men and women? </v>
      </c>
      <c r="G21" s="5" t="str">
        <f>'Indi&amp;SHF'!J18</f>
        <v>Excellent! In Step 3 of the tool, there will be a series of quantitative questions that will help you gather data on related to this question.</v>
      </c>
      <c r="H21" s="5" t="str">
        <f>'Indi&amp;SHF'!K18</f>
        <v>To help ensure equal access to services and products for men and women, you may consider one or more of the following recommendations:
GENERAL
· Design contracts to address women’s and men’s potential literacy constraints (e.g., readability, use of technical language) to make it easier for customers to participate
· Assign contracts to individuals within households and/or joint contracts instead of only to household heads
· Consider allowing participants to work on land that they do not own
· Support women and men's access to driver's licenses / IDs if needed to participate or review/remove this requirement so women are not excluded
INPUT PROVISION
· Support women and men to access the equipment needed to participate by enabling assets rental, and/or group ownership. Linking access to equipment to women's groups and VSLAs will help remove their access barriers and ensure group accountability for the equipment
FINANCIAL SERVICES
· Explore innovative credit scoring mechanisms that do not require formal credit histories (e.g., psychometric data that forecasts borrowers’ likelihood of default) or ID requirements so that groups that have been previously excluded from banking have an opportunity to access financial services
· Where risk is a concern, bundle loans with encouraged savings programs to decrease risk of default (see above on women's groups and VSLAs)
· Support women and men in getting the necessary IDs for accessing financial services and/or rely on innovative/alternative IDs (e.g., co-sponsoring biometric ID registration with a bank partner), encouraging the financial insitution to remove/adjust their standard access criteria.
· Explore use of landless collateral or non-collateralized loans in cases where land ownership prevents some groups from participating</v>
      </c>
      <c r="I21" s="5" t="str">
        <f>'Indi&amp;SHF'!L18</f>
        <v>To help ensure equal access to services and products for men and women, you may consider one or more of the following recommendations:
GENERAL
· Design contracts to address women’s and men’s potential literacy constraints (e.g., readability, use of technical language) to make it easier for customers to participate
· Assign contracts to individuals within households and/or joint contracts instead of only to household heads
· Consider allowing participants to work on land that they do not own
· Support women and men's access to driver's licenses / IDs if needed to participate or review/remove this requirement so women are not excluded
INPUT PROVISION
· Support women and men to access the equipment needed to participate by enabling assets rental, and/or group ownership. Linking access to equipment to women's groups and VSLAs will help remove their access barriers and ensure group accountability for the equipment
FINANCIAL SERVICES
· Explore innovative credit scoring mechanisms that do not require formal credit histories (e.g., psychometric data that forecasts borrowers’ likelihood of default) or ID requirements so that groups that have been previously excluded from banking have an opportunity to access financial services
· Where risk is a concern, bundle loans with encouraged savings programs to decrease risk of default (see above on women's groups and VSLAs)
· Support women and men in getting the necessary IDs for accessing financial services and/or rely on innovative/alternative IDs (e.g., co-sponsoring biometric ID registration with a bank partner), encouraging the financial insitution to remove/adjust their standard access criteria.
· Explore use of landless collateral or non-collateralized loans in cases where land ownership prevents some groups from participating</v>
      </c>
      <c r="J21" s="5" t="str">
        <f>'Indi&amp;SHF'!M18</f>
        <v>Given the partner/project tailors their services based on women's needs and preference, they are ready to answer the question on this row.</v>
      </c>
      <c r="K21" s="5" t="str">
        <f>'Indi&amp;SHF'!N18</f>
        <v>Given the partner/project does not tailor their services based on women's needs and preference, they are not yet ready to answer the question on the right. Please go back to Step 1 and share the high-level guidance provided on column H.</v>
      </c>
      <c r="L21" s="5" t="str">
        <f>'Indi&amp;SHF'!O18</f>
        <v>Given the partner/project does not tailor their services based on women's needs and preference, they are not yet ready to answer the question on the right. Please go back to Step 1 and share the high-level guidance provided on column H.</v>
      </c>
    </row>
    <row r="22" spans="1:12" ht="409.6">
      <c r="B22" s="7" t="s">
        <v>494</v>
      </c>
      <c r="C22" s="5" t="str">
        <f t="shared" si="0"/>
        <v>Archetype 1-5.4.0</v>
      </c>
      <c r="D22" s="7" t="str">
        <f>'Indi&amp;SHF'!$B$2</f>
        <v>Archetype 1</v>
      </c>
      <c r="E22" s="5" t="str">
        <f>'Indi&amp;SHF'!H19</f>
        <v>5.4.0</v>
      </c>
      <c r="F22" s="5" t="str">
        <f>'Indi&amp;SHF'!I19</f>
        <v>Inclusive tailoring: If the partner /project adapts interventions, services or products as a result of external shocks (e.g., COVID-19), do they take into account unique impacts of the pandemic on female workers/customers?</v>
      </c>
      <c r="G22" s="5" t="str">
        <f>'Indi&amp;SHF'!J19</f>
        <v>Excellent! In Step 3 of the tool, there will be a series of quantitative questions that will help you gather data on related to this question.</v>
      </c>
      <c r="H22" s="5" t="str">
        <f>'Indi&amp;SHF'!K19</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Consult female workers/customers regarding shifts in their needs, preferences, and realities as a result of external shocks and ensure this is reflected in the adaptations made
· Explore flexible product and service provisions, such as smaller quantities at lower price points or payment plans and investigate new market linkages to ensure customer income continuity</v>
      </c>
      <c r="I22" s="5" t="str">
        <f>'Indi&amp;SHF'!L19</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Consult female workers/customers regarding shifts in their needs, preferences, and realities as a result of external shocks and ensure this is reflected in the adaptations made
· Explore flexible product and service provisions, such as smaller quantities at lower price points or payment plans and investigate new market linkages to ensure customer income continuity</v>
      </c>
      <c r="J22" s="5" t="str">
        <f>'Indi&amp;SHF'!M19</f>
        <v>Given the partner/project tailors their services based on women's needs and preference, they are ready to answer the question on this row.</v>
      </c>
      <c r="K22" s="5" t="str">
        <f>'Indi&amp;SHF'!N19</f>
        <v>Given the partner/project does not tailor their services based on women's needs and preference, they are not yet ready to answer the question on the right. Please go back to Step 1 and share the high-level guidance provided on column H.</v>
      </c>
      <c r="L22" s="5" t="str">
        <f>'Indi&amp;SHF'!O19</f>
        <v>Given the partner/project does not tailor their services based on women's needs and preference, they are not yet ready to answer the question on the right. Please go back to Step 1 and share the high-level guidance provided on column H.</v>
      </c>
    </row>
    <row r="23" spans="1:12" ht="330.6">
      <c r="B23" s="7" t="s">
        <v>494</v>
      </c>
      <c r="C23" s="5" t="str">
        <f t="shared" si="0"/>
        <v>Archetype 1-5.5.0</v>
      </c>
      <c r="D23" s="7" t="str">
        <f>'Indi&amp;SHF'!$B$2</f>
        <v>Archetype 1</v>
      </c>
      <c r="E23" s="5" t="str">
        <f>'Indi&amp;SHF'!H20</f>
        <v>5.5.0</v>
      </c>
      <c r="F23" s="5" t="str">
        <f>'Indi&amp;SHF'!I20</f>
        <v>Inclusive tailoring: Do male and female customers demonstrate comparable benefits from products and services (e.g., productivity gains, income gains)?</v>
      </c>
      <c r="G23" s="5" t="str">
        <f>'Indi&amp;SHF'!J20</f>
        <v>Excellent! In Step 3 of the tool, there will be a series of quantitative questions that will help you gather data on related to this question.</v>
      </c>
      <c r="H23" s="5" t="str">
        <f>'Indi&amp;SHF'!K20</f>
        <v>To help support equal income and productivity by gender, you may consider one or more of the following recommendations:
· Investigate factors of productivity (e.g., seeds, irrigation services) and market access to understand differences in income or productivity based on gender and ensure interventions/services are tailored to reflect the different needs of men and women.
· Identify actions to equalize access to drivers of productivity and income, and set targets for improvement as part of a gender strategy
· Apply the IDH Salary Matrix for living wage v2.0 to identify gaps between customers' current wages and IDH's established minimum living wages</v>
      </c>
      <c r="I23" s="5" t="str">
        <f>'Indi&amp;SHF'!L20</f>
        <v>To help support equal income and productivity by gender, you may consider one or more of the following recommendations:
· Investigate factors of productivity (e.g., seeds, irrigation services) and market access to understand differences in income or productivity based on gender and ensure interventions/services are tailored to reflect the different needs of men and women.
· Identify actions to equalize access to drivers of productivity and income, and set targets for improvement as part of a gender strategy
· Apply the IDH Salary Matrix for living wage v2.0 to identify gaps between customers' current wages and IDH's established minimum living wages</v>
      </c>
      <c r="J23" s="5" t="str">
        <f>'Indi&amp;SHF'!M20</f>
        <v>Given the partner/project tailors their services based on women's needs and preference, they are ready to answer the question on this row.</v>
      </c>
      <c r="K23" s="5" t="str">
        <f>'Indi&amp;SHF'!N20</f>
        <v>Given the partner/project does not tailor their services based on women's needs and preference, they are not yet ready to answer the question on the right. Please go back to Step 1 and share the high-level guidance provided on column H.</v>
      </c>
      <c r="L23" s="5" t="str">
        <f>'Indi&amp;SHF'!O20</f>
        <v>Given the partner/project does not tailor their services based on women's needs and preference, they are not yet ready to answer the question on the right. Please go back to Step 1 and share the high-level guidance provided on column H.</v>
      </c>
    </row>
    <row r="24" spans="1:12" ht="409.6">
      <c r="B24" s="7" t="s">
        <v>494</v>
      </c>
      <c r="C24" s="5" t="str">
        <f t="shared" si="0"/>
        <v>Archetype 1-6.1.0</v>
      </c>
      <c r="D24" s="7" t="str">
        <f>'Indi&amp;SHF'!$B$2</f>
        <v>Archetype 1</v>
      </c>
      <c r="E24" s="5" t="str">
        <f>'Indi&amp;SHF'!H21</f>
        <v>6.1.0</v>
      </c>
      <c r="F24" s="5" t="str">
        <f>'Indi&amp;SHF'!I21</f>
        <v>Independence and control over resources: When the partner interacts directly with customers, do they ensure each customer has control over his or her resources regardless of sex (e.g., unique contracts or ID numbers, personal bank accounts)?</v>
      </c>
      <c r="G24" s="5" t="str">
        <f>'Indi&amp;SHF'!J21</f>
        <v>Excellent! In Step 3 of the tool, there will be a series of quantitative questions that will help you gather data on related to this question. This should be complemented with qualitative data collection to understand shifting norms and power dynamics</v>
      </c>
      <c r="H24" s="5" t="str">
        <f>'Indi&amp;SHF'!K21</f>
        <v>To help ensure customers have control over his or her resources, you may consider suggesting one or more of the following recommendations:
· Ensure women are able to benefit from income increases resulting from assets (e.g., by sending payments directly to women’s bank accounts)
· Assign contracts to individuals within households and/or joint contracts instead of only to household heads
· Sell inputs directly to both men and women customers, whether or not they are the household heads or not, and tailor timing and length of trainings on application of inputs to men’s and women’s existing responsibilities (e.g., childcare)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v>
      </c>
      <c r="I24" s="5" t="str">
        <f>'Indi&amp;SHF'!L21</f>
        <v>To help ensure customers have control over his or her resources, you may consider suggesting one or more of the following recommendations:
· Ensure women are able to benefit from income increases resulting from assets (e.g., by sending payments directly to women’s bank accounts)
· Assign contracts to individuals within households and/or joint contracts instead of only to household heads
· Sell inputs directly to both men and women customers, whether or not they are the household heads or not, and tailor timing and length of trainings on application of inputs to men’s and women’s existing responsibilities (e.g., childcare)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v>
      </c>
      <c r="J24" s="5" t="str">
        <f>'Indi&amp;SHF'!M21</f>
        <v>Given that the partner /project integrates actitivies and/or services that allow women to have more independence and control over resources or move into roles in which they can gain more value, they are ready to answer the question on this row.</v>
      </c>
      <c r="K24" s="5" t="str">
        <f>'Indi&amp;SHF'!N21</f>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c r="L24" s="5" t="str">
        <f>'Indi&amp;SHF'!O21</f>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row>
    <row r="25" spans="1:12" ht="409.6">
      <c r="B25" s="7" t="s">
        <v>494</v>
      </c>
      <c r="C25" s="5" t="str">
        <f t="shared" si="0"/>
        <v>Archetype 1-6.2.0</v>
      </c>
      <c r="D25" s="7" t="str">
        <f>'Indi&amp;SHF'!$B$2</f>
        <v>Archetype 1</v>
      </c>
      <c r="E25" s="5" t="str">
        <f>'Indi&amp;SHF'!H22</f>
        <v>6.2.0</v>
      </c>
      <c r="F25" s="5" t="str">
        <f>'Indi&amp;SHF'!I22</f>
        <v>Independence and control over resources: Do women serve in high-value (e.g., leadership, agro-dealership) roles and positions?</v>
      </c>
      <c r="G25" s="5" t="str">
        <f>'Indi&amp;SHF'!J22</f>
        <v>Excellent! In Step 3 of the tool, there will be a series of quantitative questions that will help you gather data on related to this question. This should be complemented with qualitative data collection to understand shifting norms and power dynamics</v>
      </c>
      <c r="H25" s="5" t="str">
        <f>'Indi&amp;SHF'!K22</f>
        <v>To help support women's positioning in high-value roles,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and that women are explicitly invited to participate / encouraged to apply.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v>
      </c>
      <c r="I25" s="5" t="str">
        <f>'Indi&amp;SHF'!L22</f>
        <v>To help support women's positioning in high-value roles,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and that women are explicitly invited to participate / encouraged to apply.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v>
      </c>
      <c r="J25" s="5" t="str">
        <f>'Indi&amp;SHF'!M22</f>
        <v>Given that the partner /project integrates actitivies and/or services that allow women to have more independence and control over resources or move into roles in which they can gain more value, they are ready to answer the question on this row.</v>
      </c>
      <c r="K25" s="5" t="str">
        <f>'Indi&amp;SHF'!N22</f>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c r="L25" s="5" t="str">
        <f>'Indi&amp;SHF'!O22</f>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row>
    <row r="26" spans="1:12" ht="409.6">
      <c r="B26" s="7" t="s">
        <v>494</v>
      </c>
      <c r="C26" s="5" t="str">
        <f t="shared" ref="C26" si="1">D26&amp;"-"&amp;E26</f>
        <v>Archetype 1-6.3.0</v>
      </c>
      <c r="D26" s="7" t="str">
        <f>'Indi&amp;SHF'!$B$2</f>
        <v>Archetype 1</v>
      </c>
      <c r="E26" s="5" t="str">
        <f>'Indi&amp;SHF'!H23</f>
        <v>6.3.0</v>
      </c>
      <c r="F26" s="5" t="str">
        <f>'Indi&amp;SHF'!I23</f>
        <v>Independence and control over resources: Does the partner or project combat gender norms and stereotypes? (e.g., restrictions on women's mobility, norms around women's private sector participation, household responsibilities, decision making, land ownership etc.)</v>
      </c>
      <c r="G26" s="5" t="str">
        <f>'Indi&amp;SHF'!J23</f>
        <v>Excellent! In Step 3 of the tool, there will be a series of quantitative questions that will help you gather data on related to this question. This should be complemented with qualitative data collection to understand shifting norms and power dynamics</v>
      </c>
      <c r="H26" s="5" t="str">
        <f>'Indi&amp;SHF'!K23</f>
        <v xml:space="preserve">To help combat gender norms and stereotypes, you may consider suggesting one or more of the following recommendations:
· Enhance women's access to land and land ownership, for example by allowing participants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I26" s="5" t="str">
        <f>'Indi&amp;SHF'!L23</f>
        <v xml:space="preserve">To help combat gender norms and stereotypes, you may consider suggesting one or more of the following recommendations:
· Enhance women's access to land and land ownership, for example by allowing participants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J26" s="5" t="str">
        <f>'Indi&amp;SHF'!M23</f>
        <v>Given that the partner /project integrates actitivies and/or services that allow women to have more independence and control over resources or move into roles in which they can gain more value, they are ready to answer the question on this row.</v>
      </c>
      <c r="K26" s="5" t="str">
        <f>'Indi&amp;SHF'!N23</f>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c r="L26" s="5" t="str">
        <f>'Indi&amp;SHF'!O23</f>
        <v>Given that the partner /project integrates actitivies and/or services that allow women to have more independence and control over resources or move into roles in which they can gain more value, they are ready to answer the question on this row.</v>
      </c>
    </row>
    <row r="27" spans="1:12" ht="69.599999999999994">
      <c r="A27" s="4" t="s">
        <v>493</v>
      </c>
      <c r="B27" s="7" t="s">
        <v>495</v>
      </c>
      <c r="C27" s="5" t="str">
        <f t="shared" si="0"/>
        <v>Archetype 1-3.2.1</v>
      </c>
      <c r="D27" s="7" t="str">
        <f>'Indi&amp;SHF'!$B$2</f>
        <v>Archetype 1</v>
      </c>
      <c r="E27" s="5" t="str">
        <f>'Indi&amp;SHF'!Q8</f>
        <v>3.2.1</v>
      </c>
      <c r="F27" s="5" t="str">
        <f>'Indi&amp;SHF'!R8</f>
        <v>Inclusive workplace: What percent of staff are women?</v>
      </c>
      <c r="G27" s="5" t="str">
        <f>'Indi&amp;SHF'!S8</f>
        <v>National labor force participation rate, female (% of female population ages 15+) (World Bank)</v>
      </c>
      <c r="H27" s="5" t="str">
        <f>'Indi&amp;SHF'!T8</f>
        <v>2.1.0</v>
      </c>
      <c r="I27" s="14"/>
      <c r="J27" s="5" t="str">
        <f>'Indi&amp;SHF'!V8</f>
        <v>Given that the partner or project collects and analyzes data disaggregated by sex on employees, the partner is ready to provide the indicator on the right.</v>
      </c>
      <c r="K27" s="5" t="str">
        <f>'Indi&amp;SHF'!W8</f>
        <v>Given that the partner / project does not collect and analyze data disaggregated by sex on employees, the partner is not yet ready to provide the indicator on the right.</v>
      </c>
      <c r="L27" s="14"/>
    </row>
    <row r="28" spans="1:12" ht="87">
      <c r="B28" s="7" t="s">
        <v>495</v>
      </c>
      <c r="C28" s="5" t="str">
        <f t="shared" si="0"/>
        <v>Archetype 1-3.2.2</v>
      </c>
      <c r="D28" s="7" t="str">
        <f>'Indi&amp;SHF'!$B$2</f>
        <v>Archetype 1</v>
      </c>
      <c r="E28" s="5" t="str">
        <f>'Indi&amp;SHF'!Q9</f>
        <v>3.2.2</v>
      </c>
      <c r="F28" s="5" t="str">
        <f>'Indi&amp;SHF'!R9</f>
        <v>Inclusive workplace: From the total of women employees, what percentage are in senior and middle management? (in partner organization)</v>
      </c>
      <c r="G28" s="5" t="str">
        <f>'Indi&amp;SHF'!S9</f>
        <v>Female share of employment in senior and middle management (ILOSTAT - International Labour Organization)</v>
      </c>
      <c r="H28" s="5" t="str">
        <f>'Indi&amp;SHF'!T9</f>
        <v>2.1.0</v>
      </c>
      <c r="I28" s="14"/>
      <c r="J28" s="5" t="str">
        <f>'Indi&amp;SHF'!V9</f>
        <v>Given that the partner or project collects and analyzes data disaggregated by sex on employees, the partner is ready to provide the indicator on the right.</v>
      </c>
      <c r="K28" s="5" t="str">
        <f>'Indi&amp;SHF'!W9</f>
        <v>Given that the partner / project does not collect and analyze data disaggregated by sex on employees, the partner is not yet ready to provide the indicator on the right.</v>
      </c>
      <c r="L28" s="14"/>
    </row>
    <row r="29" spans="1:12" ht="69.599999999999994">
      <c r="B29" s="7" t="s">
        <v>495</v>
      </c>
      <c r="C29" s="5" t="str">
        <f t="shared" si="0"/>
        <v>Archetype 1-3.2.3</v>
      </c>
      <c r="D29" s="7" t="str">
        <f>'Indi&amp;SHF'!$B$2</f>
        <v>Archetype 1</v>
      </c>
      <c r="E29" s="5" t="str">
        <f>'Indi&amp;SHF'!Q10</f>
        <v>3.2.3</v>
      </c>
      <c r="F29" s="5" t="str">
        <f>'Indi&amp;SHF'!R10</f>
        <v>Inclusive workplace: From all senior and middle managers, what percentage are women? (in partner organization)</v>
      </c>
      <c r="G29" s="5" t="str">
        <f>'Indi&amp;SHF'!S10</f>
        <v>N/A</v>
      </c>
      <c r="H29" s="5" t="str">
        <f>'Indi&amp;SHF'!T10</f>
        <v>2.1.0</v>
      </c>
      <c r="I29" s="14"/>
      <c r="J29" s="5" t="str">
        <f>'Indi&amp;SHF'!V10</f>
        <v>Given that the partner or project collects and analyzes data disaggregated by sex on employees, the partner is ready to provide the indicator on the right.</v>
      </c>
      <c r="K29" s="5" t="str">
        <f>'Indi&amp;SHF'!W10</f>
        <v>Given that the partner / project does not collect and analyze data disaggregated by sex on employees, the partner is not yet ready to provide the indicator on the right.</v>
      </c>
      <c r="L29" s="14"/>
    </row>
    <row r="30" spans="1:12" ht="121.9">
      <c r="B30" s="7" t="s">
        <v>495</v>
      </c>
      <c r="C30" s="5" t="str">
        <f t="shared" si="0"/>
        <v>Archetype 1-3.3.1</v>
      </c>
      <c r="D30" s="7" t="str">
        <f>'Indi&amp;SHF'!$B$2</f>
        <v>Archetype 1</v>
      </c>
      <c r="E30" s="5" t="str">
        <f>'Indi&amp;SHF'!Q11</f>
        <v>3.3.1</v>
      </c>
      <c r="F30" s="5" t="str">
        <f>'Indi&amp;SHF'!R11</f>
        <v>Inclusive workplace: How much are women paid on average compared to men per equivalent time unit? (Please fill out IDH's Salary Matrix for living wage V.2 to understand how remuneration differs per gender within a job category)</v>
      </c>
      <c r="G30" s="5" t="str">
        <f>'Indi&amp;SHF'!S11</f>
        <v>Wage equality between women and men for similar work (WEF - Global Gender Gap Report)</v>
      </c>
      <c r="H30" s="5" t="str">
        <f>'Indi&amp;SHF'!T11</f>
        <v>2.1.0</v>
      </c>
      <c r="I30" s="14"/>
      <c r="J30" s="5" t="str">
        <f>'Indi&amp;SHF'!V11</f>
        <v>Given that the partner or project collects and analyzes data disaggregated by sex on employees, the partner is ready to provide the indicator on the right.</v>
      </c>
      <c r="K30" s="5" t="str">
        <f>'Indi&amp;SHF'!W11</f>
        <v>Given that the partner / project does not collect and analyze data disaggregated by sex on employees, the partner is not yet ready to provide the indicator on the right.</v>
      </c>
      <c r="L30" s="14"/>
    </row>
    <row r="31" spans="1:12" ht="63.6" customHeight="1">
      <c r="B31" s="7" t="s">
        <v>495</v>
      </c>
      <c r="C31" s="5" t="str">
        <f t="shared" si="0"/>
        <v>Archetype 1-5.2.1</v>
      </c>
      <c r="D31" s="7" t="str">
        <f>'Indi&amp;SHF'!$B$2</f>
        <v>Archetype 1</v>
      </c>
      <c r="E31" s="5" t="str">
        <f>'Indi&amp;SHF'!Q12</f>
        <v>5.2.1</v>
      </c>
      <c r="F31" s="5" t="str">
        <f>'Indi&amp;SHF'!R12</f>
        <v>Inclusive tailoring: What proportion of women are in cooperative leadership roles, as a proportion of all roles? (customer)</v>
      </c>
      <c r="G31" s="5" t="str">
        <f>'Indi&amp;SHF'!S12</f>
        <v>Female share of employment in senior and middle management (ILOSTAT - International Labour Organization)</v>
      </c>
      <c r="H31" s="5" t="str">
        <f>'Indi&amp;SHF'!T12</f>
        <v>2.2.0</v>
      </c>
      <c r="I31" s="14"/>
      <c r="J31" s="5" t="str">
        <f>'Indi&amp;SHF'!V12</f>
        <v>Given that the partner or project collects and analyzes data disaggregated by sex on customers, the partner is ready to provide the indicator on the right.</v>
      </c>
      <c r="K31" s="5" t="str">
        <f>'Indi&amp;SHF'!W12</f>
        <v>Given that the partner / project does not collect and analyze data disaggregated by sex on customers, the partner is not yet ready to provide the indicator on the right.</v>
      </c>
      <c r="L31" s="14"/>
    </row>
    <row r="32" spans="1:12" ht="69.599999999999994">
      <c r="B32" s="7" t="s">
        <v>495</v>
      </c>
      <c r="C32" s="5" t="str">
        <f t="shared" si="0"/>
        <v>Archetype 1-6.1.1</v>
      </c>
      <c r="D32" s="7" t="str">
        <f>'Indi&amp;SHF'!$B$2</f>
        <v>Archetype 1</v>
      </c>
      <c r="E32" s="5" t="str">
        <f>'Indi&amp;SHF'!Q13</f>
        <v>6.1.1</v>
      </c>
      <c r="F32" s="5" t="str">
        <f>'Indi&amp;SHF'!R13</f>
        <v>Independence and control over resources: What is the average farm productivity of women customers versus men customers?</v>
      </c>
      <c r="G32" s="5" t="str">
        <f>'Indi&amp;SHF'!S13</f>
        <v>Go to FAO (http://www.fao.org/faostat/en/#data/QC) to select the relevant crop.</v>
      </c>
      <c r="H32" s="5" t="str">
        <f>'Indi&amp;SHF'!T13</f>
        <v>2.2.0</v>
      </c>
      <c r="I32" s="14"/>
      <c r="J32" s="5" t="str">
        <f>'Indi&amp;SHF'!V13</f>
        <v>Given that the partner or project collects and analyzes data disaggregated by sex on customers, the partner is ready to provide the indicator on the right.</v>
      </c>
      <c r="K32" s="5" t="str">
        <f>'Indi&amp;SHF'!W13</f>
        <v>Given that the partner / project does not collect and analyze data disaggregated by sex on customers, the partner is not yet ready to provide the indicator on the right.</v>
      </c>
      <c r="L32" s="14"/>
    </row>
    <row r="33" spans="1:12" ht="69.599999999999994">
      <c r="B33" s="7" t="s">
        <v>495</v>
      </c>
      <c r="C33" s="5" t="str">
        <f t="shared" si="0"/>
        <v>Archetype 1-6.1.2</v>
      </c>
      <c r="D33" s="7" t="str">
        <f>'Indi&amp;SHF'!$B$2</f>
        <v>Archetype 1</v>
      </c>
      <c r="E33" s="5" t="str">
        <f>'Indi&amp;SHF'!Q14</f>
        <v>6.1.2</v>
      </c>
      <c r="F33" s="5" t="str">
        <f>'Indi&amp;SHF'!R14</f>
        <v>Independence and control over resources: What is the yearly income from farming for women versus men?</v>
      </c>
      <c r="G33" s="5" t="str">
        <f>'Indi&amp;SHF'!S14</f>
        <v>N/A</v>
      </c>
      <c r="H33" s="5" t="str">
        <f>'Indi&amp;SHF'!T14</f>
        <v>2.2.0</v>
      </c>
      <c r="I33" s="14"/>
      <c r="J33" s="5" t="str">
        <f>'Indi&amp;SHF'!V14</f>
        <v>Given that the partner or project collects and analyzes data disaggregated by sex on customers, the partner is ready to provide the indicator on the right.</v>
      </c>
      <c r="K33" s="5" t="str">
        <f>'Indi&amp;SHF'!W14</f>
        <v>Given that the partner / project does not collect and analyze data disaggregated by sex on customers, the partner is not yet ready to provide the indicator on the right.</v>
      </c>
      <c r="L33" s="14"/>
    </row>
    <row r="34" spans="1:12" ht="409.6">
      <c r="A34" s="4" t="s">
        <v>69</v>
      </c>
      <c r="B34" s="7" t="s">
        <v>492</v>
      </c>
      <c r="C34" s="5" t="str">
        <f t="shared" si="0"/>
        <v>Archetype 2-1.0.0</v>
      </c>
      <c r="D34" s="7" t="str">
        <f>'Indi&amp;Env'!$B$2</f>
        <v>Archetype 2</v>
      </c>
      <c r="E34" s="5" t="str">
        <f>'Indi&amp;Env'!B8</f>
        <v>1.0.0</v>
      </c>
      <c r="F34" s="5" t="str">
        <f>'Indi&amp;Env'!C8</f>
        <v>Gender strategy: Is gender equality a strategic goal for the partner, project or platform, which is communicated about (e.g., in strategic (project) documents, plans, targets, marketing approach etc)?</v>
      </c>
      <c r="G34" s="5" t="str">
        <f>'Indi&amp;Env'!D8</f>
        <v>Excellent! If the partner/project/platform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technical staff member to drive the gender strategy and serve as the strategic focal point in the partner or project
· Determine staff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 Allocate resources for developing a measurement and evaluation framework which integrates gender-related KPIs (e.g., proportion of women trained or accessing inputs) to ensure progress is measured and tracked.
· Establish reporting mechanisms to publicly track progress against gender-related KPIs
COMMUNICATING AND ADOPTING THE STRATEGY
· Communicate to the public and stakeholders about the attention the project/partner gives to gender equality. This is an important communication story!
· For partners,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v>
      </c>
      <c r="H34" s="5" t="str">
        <f>'Indi&amp;Env'!E8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I34" s="5" t="str">
        <f>'Indi&amp;Env'!F8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J34" s="14"/>
      <c r="K34" s="14"/>
      <c r="L34" s="14"/>
    </row>
    <row r="35" spans="1:12" ht="409.6">
      <c r="B35" s="7" t="s">
        <v>492</v>
      </c>
      <c r="C35" s="5" t="str">
        <f t="shared" si="0"/>
        <v>Archetype 2-2.0.0</v>
      </c>
      <c r="D35" s="7" t="str">
        <f>'Indi&amp;Env'!$B$2</f>
        <v>Archetype 2</v>
      </c>
      <c r="E35" s="5" t="str">
        <f>'Indi&amp;Env'!B9</f>
        <v>2.0.0</v>
      </c>
      <c r="F35" s="5" t="str">
        <f>'Indi&amp;Env'!C9</f>
        <v>Data collection: Does the partner, project or platform collect data disaggregated by sex, e.g. for staff, farmers, affected communities etc?</v>
      </c>
      <c r="G35" s="5" t="str">
        <f>'Indi&amp;Env'!D9</f>
        <v>Excellent! If the partner or project being screened wants to further strengthen its sex-disaggregated data collection and analysis, here are a number of recommendations for consideration:
· Collect data on training/workshop/consultation attendance (number of men / women) to understand who is attending training. If women are not attending trainings/workshops/consultations, consult them to understand why not and what could be done to support their attendance.
· Collect data on the number of men and women engaged in the project in order to ensure women's voices are represented and if not, troubleshoot and make adaptations to ensure they are reached. 
· Collect data on the activities men and women conduct and how they engage with the environment/landscape. Ensure that interventions meet the different needs of women as well as men.
· Collect data on staff members' ability to reach male and female customers (e.g., data on male and female workshop attendance) to identify those able to attract a diverse group and capture any lessons on why/how they are able to do this
· Collect data on recruitment and retention among women and men to understand where there might be opportunities to better support employees, reduce turnover, and ultimately save recruiting costs (e.g., data on promotions, leadership breakdown, and training)
· Conduct consultations with women in order to gather data to understand women's needs and priorities and use this to adjust and inform internal policies and strategies</v>
      </c>
      <c r="H35" s="5" t="str">
        <f>'Indi&amp;Env'!E9</f>
        <v>To begin collecting sex disaggregated data in the project or by the partner, you may consider the following:
· Collect gender-disaggregated data on employee recruitment, pay, promotion, skills training, and turnover
· Collect gender-disaggregated data on affected communities
· Collect data to help understand the different roles, needs and priorities of men and women and use this to inform interventions</v>
      </c>
      <c r="I35" s="5" t="str">
        <f>'Indi&amp;Env'!F9</f>
        <v>To begin collecting sex disaggregated data in the project or by the partner, you may consider the following:
· Collect gender-disaggregated data on employee recruitment, pay, promotion, skills training, and turnover
· Collect gender-disaggregated data on affected communities
· Collect data to help understand the different roles, needs and priorities of men and women and use this to inform interventions</v>
      </c>
      <c r="J35" s="14"/>
      <c r="K35" s="14"/>
      <c r="L35" s="14"/>
    </row>
    <row r="36" spans="1:12" ht="409.6">
      <c r="B36" s="7" t="s">
        <v>492</v>
      </c>
      <c r="C36" s="5" t="str">
        <f t="shared" si="0"/>
        <v>Archetype 2-3.0.0</v>
      </c>
      <c r="D36" s="7" t="str">
        <f>'Indi&amp;Env'!$B$2</f>
        <v>Archetype 2</v>
      </c>
      <c r="E36" s="5" t="str">
        <f>'Indi&amp;Env'!B10</f>
        <v>3.0.0</v>
      </c>
      <c r="F36" s="5" t="str">
        <f>'Indi&amp;Env'!C10</f>
        <v>Inclusive workplace: Does the partner, project or platform have in place and/or implement policies or practices to make the workplace inclusive for both women and men (e.g., equal payment policies; sexual harassment prevention and reporting mechanisms; training on gender-based violence; targets for number of women hired)?</v>
      </c>
      <c r="G36" s="5" t="str">
        <f>'Indi&amp;Env'!D10</f>
        <v>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v>
      </c>
      <c r="H36" s="5" t="str">
        <f>'Indi&amp;Env'!E10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I36" s="5" t="str">
        <f>'Indi&amp;Env'!F10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J36" s="14"/>
      <c r="K36" s="14"/>
      <c r="L36" s="14"/>
    </row>
    <row r="37" spans="1:12" ht="409.6">
      <c r="B37" s="7" t="s">
        <v>492</v>
      </c>
      <c r="C37" s="5" t="str">
        <f t="shared" si="0"/>
        <v>Archetype 2-4.0.0</v>
      </c>
      <c r="D37" s="7" t="str">
        <f>'Indi&amp;Env'!$B$2</f>
        <v>Archetype 2</v>
      </c>
      <c r="E37" s="5" t="str">
        <f>'Indi&amp;Env'!B11</f>
        <v>4.0.0</v>
      </c>
      <c r="F37" s="5" t="str">
        <f>'Indi&amp;Env'!C11</f>
        <v>Inclusive consultation: Will/were communities that will be impacted by the intervention (be) consulted during the project design? Will/were women (be) included in the consultation and steps taken to ensure their voices are heard, to understand their different needs, preferences and realities?</v>
      </c>
      <c r="G37" s="5" t="str">
        <f>'Indi&amp;Env'!D11</f>
        <v xml:space="preserve">Excellent! If the partner or project being screened wants to further strengthen the gender-intentionality of its consultations,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v>
      </c>
      <c r="H37" s="5" t="str">
        <f>'Indi&amp;Env'!E11</f>
        <v xml:space="preserve">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v>
      </c>
      <c r="I37" s="5" t="str">
        <f>'Indi&amp;Env'!F11</f>
        <v xml:space="preserve">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Consider how differences in gender roles, expectations, identities, and access/ownership/use of assets affects mobility, time use, access to markets, and decision-making
COLLECT AND ANALYZE DATA
· Identify the program representatives able to attract a diverse group to consultations, trainings etc.,  (e.g., reviewing by data on workshop attendance m/f) and capture any lessons on why/how they are able to do this
· Track community-level metrics (e.g., unpaid climate work, income, yield) of women and men separately to understand any gaps 
· Collect and analyze data about women and men (e.g., on household type, age, socio-economic status, vulnerability to climate change, reliance on natural resources, and access to climate finance, knowledge, and technologies), when making decisions about how to design the environmental intervention
· Use qualitative methods (e.g., open-ended surveys, time-use diaries, and focus groups) to understand norms around women’s and men’s unpaid climate work, and access, ownership, and use of climate mitigation or adaptation assets and technologies (e.g., irrigation systems), as well as their different use of the land and natural resources. Use this data to inform and adjust interventions, activities and project design. 
· Where data / information has been collected about how women and men’s needs and preferences may be different, ensure staff involved in intervention design and delivery are aware of these lessons so that they can incorporate them into their work
INTERVENTIONS
· If applicable, consult women and men on needs and preferences on equipment (e.g., desired activities for mechanization, necessary physical features of equipment) and other inputs (e.g., desired taste, maturation, yields of seeds) when tailoring platform policies/compacts/outcomes
· If applicable, consult women and men about spending patterns, sources of income, harvest seasons, financial goals, level of financial literacy, need for credit, etc. to design platform outcomes that best meet their needs
· If applicable, consult women and men about norms related to access to financial services (e.g., ability to travel independently to bank; requirements for co-signatories for loans) in order to understand potential constraints platform outcomes can address </v>
      </c>
      <c r="J37" s="14"/>
      <c r="K37" s="14"/>
      <c r="L37" s="14"/>
    </row>
    <row r="38" spans="1:12" ht="409.6">
      <c r="B38" s="7" t="s">
        <v>492</v>
      </c>
      <c r="C38" s="5" t="str">
        <f t="shared" ref="C38:C70" si="2">D38&amp;"-"&amp;E38</f>
        <v>Archetype 2-5.0.0</v>
      </c>
      <c r="D38" s="7" t="str">
        <f>'Indi&amp;Env'!$B$2</f>
        <v>Archetype 2</v>
      </c>
      <c r="E38" s="5" t="str">
        <f>'Indi&amp;Env'!B12</f>
        <v>5.0.0</v>
      </c>
      <c r="F38" s="5" t="str">
        <f>'Indi&amp;Env'!C12</f>
        <v>Inclusive tailoring: Does the partner or project adapt its interventions based on local women's needs, preferences, and realities? Examples of different realities may include access to resources and land ownership, differences in land use and resources from forests, higher rates of poverty, limited access to financial services, limited access to information around markets and climate change, greater vulnerability to climate changes, unpaid care and domestic work, social norms around mobility.</v>
      </c>
      <c r="G38" s="5" t="str">
        <f>'Indi&amp;Env'!D12</f>
        <v>Excellent! If the partner or project being screened wants to strengthen tailoring of its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v>
      </c>
      <c r="H38" s="5" t="str">
        <f>'Indi&amp;Env'!E12</f>
        <v>To start tailoring project or parnter inerventions,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v>
      </c>
      <c r="I38" s="5" t="str">
        <f>'Indi&amp;Env'!F12</f>
        <v>To start tailoring project or parnter inerventions, services and products, here are a number of recommendations for consideration:
· Investigate factors of climate vulnerability (e.g., types of crops farmed, access to finance or technologies to build resilience) to understand gendered differences in climate impacts and use this to tailor project interventions or design
· Ensure that market information, information about new sustainability initiatives, and leadership or climate-smart market opportunities are shared through communication channels used by both men and women
· Identify how interventions may impact how men and women in the community interact with their surrounding environment (e.g., increase unpaid work to collect firewood or water) and use this to tailor project interventions or design
· When developing mobile solutions (e.g., climate-smart ag information),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Support women and men access to driver’s licenses / IDs if needed to benefit from the interventions. Alternatively, look at removing these barriers (e.g if ID is needed to access loans and credit, women are less likely to have an ID and therefore may not be able to access credit – in which case, consider working with the financial institutions to change criteria to increase women’s access</v>
      </c>
      <c r="J38" s="14"/>
      <c r="K38" s="14"/>
      <c r="L38" s="14"/>
    </row>
    <row r="39" spans="1:12" ht="409.6">
      <c r="B39" s="7" t="s">
        <v>492</v>
      </c>
      <c r="C39" s="5" t="str">
        <f t="shared" si="2"/>
        <v>Archetype 2-6.0.0</v>
      </c>
      <c r="D39" s="7" t="str">
        <f>'Indi&amp;Env'!$B$2</f>
        <v>Archetype 2</v>
      </c>
      <c r="E39" s="5" t="str">
        <f>'Indi&amp;Env'!B13</f>
        <v>6.0.0</v>
      </c>
      <c r="F39" s="5" t="str">
        <f>'Indi&amp;Env'!C13</f>
        <v>Independence and control over resources: Does the partner or project integrate activities to ensure women have more independence and control over resources (e.g., control over income; greater decision-making control over household spending decisions; access to finance, loans and credit) or move into (community) leadership roles?</v>
      </c>
      <c r="G39" s="5" t="str">
        <f>'Indi&amp;Env'!D13</f>
        <v>Excellent! If the partner or project being screened wants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v>
      </c>
      <c r="H39" s="5" t="str">
        <f>'Indi&amp;Env'!E13</f>
        <v>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v>
      </c>
      <c r="I39" s="5" t="str">
        <f>'Indi&amp;Env'!F13</f>
        <v>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FACILITATE WOMEN'S AGENCY AND LEADERSHIP 
· Identify barriers to women's positioning in high-value (e.g., community leadership, intervention implementation) roles, including gender norms and stereotypes around leadership, unpaid care and domestic work, and mobility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 Ensure participation in community decision-making and leadership related to the intervention or community management does not rely on land ownership or other types of asset ownership or education levels.
· Explicitly invite women in the community to leadership positions and provide enabling support (e.g., around childcare, unpaid domestic work)
· Provide resources, encouragement, and other support (e.g., business development services) to women interested in assuming higher-value and/or leadership roles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v>
      </c>
      <c r="J39" s="14"/>
      <c r="K39" s="14"/>
      <c r="L39" s="14"/>
    </row>
    <row r="40" spans="1:12" ht="409.6">
      <c r="A40" s="4" t="s">
        <v>496</v>
      </c>
      <c r="B40" s="7" t="s">
        <v>494</v>
      </c>
      <c r="C40" s="5" t="str">
        <f t="shared" si="2"/>
        <v>Archetype 2-1.1.0</v>
      </c>
      <c r="D40" s="7" t="str">
        <f>'Indi&amp;Env'!$B$2</f>
        <v>Archetype 2</v>
      </c>
      <c r="E40" s="5" t="str">
        <f>'Indi&amp;Env'!H8</f>
        <v>1.1.0</v>
      </c>
      <c r="F40" s="5" t="str">
        <f>'Indi&amp;Env'!I8</f>
        <v>Gender strategy: Does the partner or project allocate resources (e.g., financial, human capital) towards executing its gender strategy?</v>
      </c>
      <c r="G40" s="5" t="str">
        <f>'Indi&amp;Env'!J8</f>
        <v xml:space="preserve">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v>
      </c>
      <c r="H40" s="5" t="str">
        <f>'Indi&amp;Env'!K8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I40" s="5" t="str">
        <f>'Indi&amp;Env'!L8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supporting alternative livelihoods for female community members affected by an intervention.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J40" s="5" t="str">
        <f>'Indi&amp;Env'!M8</f>
        <v>Given that gender equality is a strategic goal that the partner/project communicates about, the partner is ready to answer the question on this row.</v>
      </c>
      <c r="K40" s="5" t="str">
        <f>'Indi&amp;Env'!N8</f>
        <v>Given that gender equality is not a strategic goal that the partner/project communicates about, the partner is not yet ready to answer the question on the right. Please go back to Step 1 and share the high-level guidance provided on column H.</v>
      </c>
      <c r="L40" s="5" t="str">
        <f>'Indi&amp;Env'!O8</f>
        <v>Given that gender equality is not a strategic goal that the partner/project communicates about, the partner is not yet ready to answer the question on the right. Please go back to Step 1 and share the high-level guidance provided on column H.</v>
      </c>
    </row>
    <row r="41" spans="1:12" ht="409.6">
      <c r="B41" s="7" t="s">
        <v>494</v>
      </c>
      <c r="C41" s="5" t="str">
        <f t="shared" si="2"/>
        <v>Archetype 2-1.2.0</v>
      </c>
      <c r="D41" s="7" t="str">
        <f>'Indi&amp;Env'!$B$2</f>
        <v>Archetype 2</v>
      </c>
      <c r="E41" s="5" t="str">
        <f>'Indi&amp;Env'!H9</f>
        <v>1.2.0</v>
      </c>
      <c r="F41" s="5" t="str">
        <f>'Indi&amp;Env'!I9</f>
        <v>Gender strategy: Does the partner or project track gender-related KPIs as part of their gender equality strategy with clear actions, targets, and goals?</v>
      </c>
      <c r="G41" s="5" t="str">
        <f>'Indi&amp;Env'!J9</f>
        <v>Excellent! If the partner or project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v>
      </c>
      <c r="H41" s="5" t="str">
        <f>'Indi&amp;Env'!K9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 Establish reporting mechanisms to publicly track progress against gender-related KPIs
· Establish a monitoring and evaluation framework to track progress on gender-strategic KPIs, and strengthen staff capacity to utilize it</v>
      </c>
      <c r="I41" s="5" t="str">
        <f>'Indi&amp;Env'!L9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 Establish reporting mechanisms to publicly track progress against gender-related KPIs
· Establish a monitoring and evaluation framework to track progress on gender-strategic KPIs, and strengthen staff capacity to utilize it</v>
      </c>
      <c r="J41" s="5" t="str">
        <f>'Indi&amp;Env'!M9</f>
        <v>Given that gender equality is a strategic goal that the partner/project communicates about, the partner is ready to answer the question on this row.</v>
      </c>
      <c r="K41" s="5" t="str">
        <f>'Indi&amp;Env'!N9</f>
        <v>Given that gender equality is not a strategic goal that the partner/project communicates about, the partner is not yet ready to answer the question on the right. Please go back to Step 1 and share the high-level guidance provided on column H.</v>
      </c>
      <c r="L41" s="5" t="str">
        <f>'Indi&amp;Env'!O9</f>
        <v>Given that gender equality is not a strategic goal that the partner/project communicates about, the partner is not yet ready to answer the question on the right. Please go back to Step 1 and share the high-level guidance provided on column H.</v>
      </c>
    </row>
    <row r="42" spans="1:12" ht="382.9">
      <c r="B42" s="7" t="s">
        <v>494</v>
      </c>
      <c r="C42" s="5" t="str">
        <f t="shared" si="2"/>
        <v>Archetype 2-2.1.0</v>
      </c>
      <c r="D42" s="7" t="str">
        <f>'Indi&amp;Env'!$B$2</f>
        <v>Archetype 2</v>
      </c>
      <c r="E42" s="5" t="str">
        <f>'Indi&amp;Env'!H10</f>
        <v>2.1.0</v>
      </c>
      <c r="F42" s="5" t="str">
        <f>'Indi&amp;Env'!I10</f>
        <v>Data collection: Does the partner or project collect and analyze data disaggregated by sex on employees?</v>
      </c>
      <c r="G42" s="5" t="str">
        <f>'Indi&amp;Env'!J10</f>
        <v>Excellent! In Step 3 of the tool, there will be a series of quantitative questions that will help you gather data related to this question.</v>
      </c>
      <c r="H42" s="5" t="str">
        <f>'Indi&amp;Env'!K10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in equal pay for equal work or rates of advancement
· Collect data on program representatives’ ability to reach male and female community members (e.g., data on male and female workshop attendance) to identify those able to attract a diverse group and capture any lessons on why/how they are able to do this</v>
      </c>
      <c r="I42" s="5" t="str">
        <f>'Indi&amp;Env'!L10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in equal pay for equal work or rates of advancement
· Collect data on program representatives’ ability to reach male and female community members (e.g., data on male and female workshop attendance) to identify those able to attract a diverse group and capture any lessons on why/how they are able to do this</v>
      </c>
      <c r="J42" s="5" t="str">
        <f>'Indi&amp;Env'!M10</f>
        <v>Given the partner/project collects and analyzes sex-disaggregated data, they are ready to answer the question on this row.</v>
      </c>
      <c r="K42" s="5" t="str">
        <f>'Indi&amp;Env'!N10</f>
        <v>Given the partner/project does not collect sex-disaggregated data, they are not yet ready to answer the question on the right. Please go back to Step 1 and share the high-level guidance provided on column H.</v>
      </c>
      <c r="L42" s="5" t="str">
        <f>'Indi&amp;Env'!O10</f>
        <v>Given the partner/project does not collect sex-disaggregated data, they are not yet ready to answer the question on the right. Please go back to Step 1 and share the high-level guidance provided on column H.</v>
      </c>
    </row>
    <row r="43" spans="1:12" ht="409.6">
      <c r="B43" s="7" t="s">
        <v>494</v>
      </c>
      <c r="C43" s="5" t="str">
        <f t="shared" si="2"/>
        <v>Archetype 2-2.2.0</v>
      </c>
      <c r="D43" s="7" t="str">
        <f>'Indi&amp;Env'!$B$2</f>
        <v>Archetype 2</v>
      </c>
      <c r="E43" s="5" t="str">
        <f>'Indi&amp;Env'!H11</f>
        <v>2.2.0</v>
      </c>
      <c r="F43" s="5" t="str">
        <f>'Indi&amp;Env'!I11</f>
        <v>Data collection: Does the partner or project collect and analyze data disaggregated by sex on communities or individuals affected by the intervention?</v>
      </c>
      <c r="G43" s="5" t="str">
        <f>'Indi&amp;Env'!J11</f>
        <v>Excellent! In Step 3 of the tool, there will be a series of quantitative questions that will help you gather data related to this question.</v>
      </c>
      <c r="H43" s="5" t="str">
        <f>'Indi&amp;Env'!K11</f>
        <v xml:space="preserve">To begin collecting and analyzing data on community stakeholders, you may consider one or more of the following recommendations:
· Collect data on the different roles and activities of men and women, and the different needs from and use of the land. 
· Collect data on project/partner staff's ability to reach male and female community members (e.g., data on male and female workshop/meeting attendance) to identify those able to attract a diverse group and capture and disseminate any lessons on why/how they are able to do this.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I43" s="5" t="str">
        <f>'Indi&amp;Env'!L11</f>
        <v xml:space="preserve">To begin collecting and analyzing data on community stakeholders, you may consider one or more of the following recommendations:
· Collect data on the different roles and activities of men and women, and the different needs from and use of the land. 
· Collect data on project/partner staff's ability to reach male and female community members (e.g., data on male and female workshop/meeting attendance) to identify those able to attract a diverse group and capture and disseminate any lessons on why/how they are able to do this.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J43" s="5" t="str">
        <f>'Indi&amp;Env'!M11</f>
        <v>Given the partner/project collects and analyzes sex-disaggregated data, they are ready to answer the question on this row.</v>
      </c>
      <c r="K43" s="5" t="str">
        <f>'Indi&amp;Env'!N11</f>
        <v>Given the partner/project does not collect sex-disaggregated data, they are not yet ready to answer the question on the right. Please go back to Step 1 and share the high-level guidance provided on column H.</v>
      </c>
      <c r="L43" s="5" t="str">
        <f>'Indi&amp;Env'!O11</f>
        <v>Given the partner/project does not collect sex-disaggregated data, they are not yet ready to answer the question on the right. Please go back to Step 1 and share the high-level guidance provided on column H.</v>
      </c>
    </row>
    <row r="44" spans="1:12" ht="409.6">
      <c r="B44" s="7" t="s">
        <v>494</v>
      </c>
      <c r="C44" s="5" t="str">
        <f t="shared" si="2"/>
        <v>Archetype 2-3.1.0</v>
      </c>
      <c r="D44" s="7" t="str">
        <f>'Indi&amp;Env'!$B$2</f>
        <v>Archetype 2</v>
      </c>
      <c r="E44" s="5" t="str">
        <f>'Indi&amp;Env'!H12</f>
        <v>3.1.0</v>
      </c>
      <c r="F44" s="5" t="str">
        <f>'Indi&amp;Env'!I12</f>
        <v xml:space="preserve">Inclusive workplace: Does the partner or project have procedures that allow victims of violence and harassment to report it without fear of being in danger or it affecting their jobs (e.g., trusted advisor - appointed members of staff survivors can confide in, emergency hotlines)? </v>
      </c>
      <c r="G44" s="5" t="str">
        <f>'Indi&amp;Env'!J12</f>
        <v>Excellent! If the partner or project being screened wants to strengthen its procedures, you may suggest the regular review and update of disciplinary procedures, and the implementation of organization-wide training on violence or sexual harassment at the workplace</v>
      </c>
      <c r="H44" s="5" t="str">
        <f>'Indi&amp;Env'!K12</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in the community and in external settings.
· Put in place sensitization and training measures for all staff</v>
      </c>
      <c r="I44" s="5" t="str">
        <f>'Indi&amp;Env'!L12</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in the community and in external settings.
· Put in place sensitization and training measures for all staff</v>
      </c>
      <c r="J44" s="5" t="str">
        <f>'Indi&amp;Env'!M12</f>
        <v>Given the partner has policies and practices to make the workplace inclusive for both women and men, the partner is ready to answer the question on this row.</v>
      </c>
      <c r="K44" s="5" t="str">
        <f>'Indi&amp;Env'!N12</f>
        <v>Given the partner does not yet have policies and practices to make the workplace inclusive for both women and men, the partner is not yet ready to answer the question on the right. Please go back to Step 1 and share the high-level guidance provided on column H.</v>
      </c>
      <c r="L44" s="5" t="str">
        <f>'Indi&amp;Env'!O12</f>
        <v>Given the partner does not yet have policies and practices to make the workplace inclusive for both women and men, the partner is not yet ready to answer the question on the right. Please go back to Step 1 and share the high-level guidance provided on column H.</v>
      </c>
    </row>
    <row r="45" spans="1:12" ht="400.15">
      <c r="B45" s="7" t="s">
        <v>494</v>
      </c>
      <c r="C45" s="5" t="str">
        <f t="shared" si="2"/>
        <v>Archetype 2-3.2.0</v>
      </c>
      <c r="D45" s="7" t="str">
        <f>'Indi&amp;Env'!$B$2</f>
        <v>Archetype 2</v>
      </c>
      <c r="E45" s="5" t="str">
        <f>'Indi&amp;Env'!H13</f>
        <v>3.2.0</v>
      </c>
      <c r="F45" s="5" t="str">
        <f>'Indi&amp;Env'!I13</f>
        <v>Inclusive workplace: Does the partner organization and/or project partner have a diverse staff (which reflects the diversity of the community impacted by the intervention) and in which women are represented at all levels of the organization/company?</v>
      </c>
      <c r="G45" s="5" t="str">
        <f>'Indi&amp;Env'!J13</f>
        <v>Excellent! In Step 3 of the tool, there will be a series of quantitative questions that will help you gather data on related to this question.</v>
      </c>
      <c r="H45" s="5" t="str">
        <f>'Indi&amp;Env'!K13</f>
        <v>To help the IDH partner / project partners promote am inclusive workplace, you may consider one or more of the following recommendations: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I45" s="5" t="str">
        <f>'Indi&amp;Env'!L13</f>
        <v>To help the IDH partner / project partners promote am inclusive workplace, you may consider one or more of the following recommendations: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J45" s="5" t="str">
        <f>'Indi&amp;Env'!M13</f>
        <v>Given the partner has policies and practices to make the workplace inclusive for both women and men, the partner is ready to answer the question on this row.</v>
      </c>
      <c r="K45" s="5" t="str">
        <f>'Indi&amp;Env'!N13</f>
        <v>Given the partner does not yet have policies and practices to make the workplace inclusive for both women and men, the partner is not yet ready to answer the question on the right. Please go back to Step 1 and share the high-level guidance provided on column H.</v>
      </c>
      <c r="L45" s="5" t="str">
        <f>'Indi&amp;Env'!O13</f>
        <v>Given the partner does not yet have policies and practices to make the workplace inclusive for both women and men, the partner is not yet ready to answer the question on the right. Please go back to Step 1 and share the high-level guidance provided on column H.</v>
      </c>
    </row>
    <row r="46" spans="1:12" ht="261">
      <c r="B46" s="7" t="s">
        <v>494</v>
      </c>
      <c r="C46" s="5" t="str">
        <f t="shared" si="2"/>
        <v>Archetype 2-3.3.0</v>
      </c>
      <c r="D46" s="7" t="str">
        <f>'Indi&amp;Env'!$B$2</f>
        <v>Archetype 2</v>
      </c>
      <c r="E46" s="5" t="str">
        <f>'Indi&amp;Env'!H14</f>
        <v>3.3.0</v>
      </c>
      <c r="F46" s="5" t="str">
        <f>'Indi&amp;Env'!I14</f>
        <v>Inclusive workplace: Does the partner / project partners pay a fair wage according to the IDH Salary Matrix for living wage v2.0, including equal pay for equal work between women and men, and ensure women are represented at all levels of the organization/company?</v>
      </c>
      <c r="G46" s="5" t="str">
        <f>'Indi&amp;Env'!J14</f>
        <v>Excellent! In Step 3 of the tool, there will be a series of quantitative questions that will help you gather data on related to this question.</v>
      </c>
      <c r="H46" s="5" t="str">
        <f>'Indi&amp;Env'!K14</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I46" s="5" t="str">
        <f>'Indi&amp;Env'!L14</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J46" s="5" t="str">
        <f>'Indi&amp;Env'!M14</f>
        <v>Given the partner has policies and practices to make the workplace inclusive for both women and men, the partner is ready to answer the question on this row.</v>
      </c>
      <c r="K46" s="5" t="str">
        <f>'Indi&amp;Env'!N14</f>
        <v>Given the partner does not yet have policies and practices to make the workplace inclusive for both women and men, the partner is not yet ready to answer the question on the right. Please go back to Step 1 and share the high-level guidance provided on column H.</v>
      </c>
      <c r="L46" s="5" t="str">
        <f>'Indi&amp;Env'!O14</f>
        <v>Given the partner does not yet have policies and practices to make the workplace inclusive for both women and men, the partner is not yet ready to answer the question on the right. Please go back to Step 1 and share the high-level guidance provided on column H.</v>
      </c>
    </row>
    <row r="47" spans="1:12" ht="261">
      <c r="B47" s="7" t="s">
        <v>494</v>
      </c>
      <c r="C47" s="5" t="str">
        <f t="shared" si="2"/>
        <v>Archetype 2-4.1.0</v>
      </c>
      <c r="D47" s="7" t="str">
        <f>'Indi&amp;Env'!$B$2</f>
        <v>Archetype 2</v>
      </c>
      <c r="E47" s="5" t="str">
        <f>'Indi&amp;Env'!H15</f>
        <v>4.1.0</v>
      </c>
      <c r="F47" s="5" t="str">
        <f>'Indi&amp;Env'!I15</f>
        <v>Inclusive consultation: Does the partner or project provide consultative formats tailored to women? (e.g., flexible meeting times, accessible spaces)</v>
      </c>
      <c r="G47" s="5" t="str">
        <f>'Indi&amp;Env'!J15</f>
        <v>Excellent! In Step 3 of the tool, there will be a series of indicators to interpret related to other questions of Step 2.</v>
      </c>
      <c r="H47" s="5" t="str">
        <f>'Indi&amp;Env'!K15</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I47" s="5" t="str">
        <f>'Indi&amp;Env'!L15</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J47" s="5" t="str">
        <f>'Indi&amp;Env'!M15</f>
        <v>Given the partner consults female community members when designing interventions, they are ready to answer the question on this row.</v>
      </c>
      <c r="K47" s="5" t="str">
        <f>'Indi&amp;Env'!N15</f>
        <v>Given the partner does not consult female community members when designing interventions, they are not yet ready to answer the question on the right. Please go back to Step 1 and share the high-level guidance provided on column H.</v>
      </c>
      <c r="L47" s="5" t="str">
        <f>'Indi&amp;Env'!O15</f>
        <v>Given the partner does not consult female community members when designing interventions, they are not yet ready to answer the question on the right. Please go back to Step 1 and share the high-level guidance provided on column H.</v>
      </c>
    </row>
    <row r="48" spans="1:12" ht="409.6">
      <c r="B48" s="7" t="s">
        <v>494</v>
      </c>
      <c r="C48" s="5" t="str">
        <f t="shared" si="2"/>
        <v>Archetype 2-5.1.0</v>
      </c>
      <c r="D48" s="7" t="str">
        <f>'Indi&amp;Env'!$B$2</f>
        <v>Archetype 2</v>
      </c>
      <c r="E48" s="5" t="str">
        <f>'Indi&amp;Env'!H16</f>
        <v>5.1.0</v>
      </c>
      <c r="F48" s="5" t="str">
        <f>'Indi&amp;Env'!I16</f>
        <v>Inclusive tailoring: If the partner or project tailors interventions as a result of external shocks (e.g., COVID-19, climate disasters), do they take into account unique impacts of the shock on female community members?</v>
      </c>
      <c r="G48" s="5" t="str">
        <f>'Indi&amp;Env'!J16</f>
        <v>Excellent! In Step 3 of the tool, there will be a series of quantitative questions that will help you gather data on related to this question.</v>
      </c>
      <c r="H48" s="5" t="str">
        <f>'Indi&amp;Env'!K16</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regarding shifts in their needs, preferences, and realities as a result of external shocks and ensure this is reflected in the adaptations made
· Explore ways to provide flexibility for women impacted by the intervention, such as support building alternative livelihoods</v>
      </c>
      <c r="I48" s="5" t="str">
        <f>'Indi&amp;Env'!L16</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regarding shifts in their needs, preferences, and realities as a result of external shocks and ensure this is reflected in the adaptations made
· Explore ways to provide flexibility for women impacted by the intervention, such as support building alternative livelihoods</v>
      </c>
      <c r="J48" s="5" t="str">
        <f>'Indi&amp;Env'!M16</f>
        <v>Given the partner/project tailors their intervention based on women's needs and preferences, they are ready to answer the question on this row.</v>
      </c>
      <c r="K48" s="5" t="str">
        <f>'Indi&amp;Env'!N16</f>
        <v>Given the partner/project does not tailor their intervention based on women's needs and preferences, they are not yet ready to answer the question on the right. Please go back to Step 1 and share the high-level guidance provided on column H.</v>
      </c>
      <c r="L48" s="5" t="str">
        <f>'Indi&amp;Env'!O16</f>
        <v>Given the partner/project does not tailor their intervention based on women's needs and preferences, they are not yet ready to answer the question on the right. Please go back to Step 1 and share the high-level guidance provided on column H.</v>
      </c>
    </row>
    <row r="49" spans="1:12" ht="409.6">
      <c r="B49" s="7" t="s">
        <v>494</v>
      </c>
      <c r="C49" s="5" t="str">
        <f t="shared" si="2"/>
        <v>Archetype 2-6.1.0</v>
      </c>
      <c r="D49" s="7" t="str">
        <f>'Indi&amp;Env'!$B$2</f>
        <v>Archetype 2</v>
      </c>
      <c r="E49" s="5" t="str">
        <f>'Indi&amp;Env'!H17</f>
        <v>6.1.0</v>
      </c>
      <c r="F49" s="5" t="str">
        <f>'Indi&amp;Env'!I17</f>
        <v>Independence and control over resources: Does the intervention promote women's leadership (e.g., at the community level)? If so, are women encouraged to and supported in assuming leadership positions and equally able to access leadership positions (e.g., not dependent on land ownership)?</v>
      </c>
      <c r="G49" s="5" t="str">
        <f>'Indi&amp;Env'!J17</f>
        <v>Excellent! In Step 3 of the tool, there will be a series of quantitative questions that will help you gather data on related to this question. This should be complemented with qualitative data collection to understand shifting norms and power dynamics</v>
      </c>
      <c r="H49" s="5" t="str">
        <f>'Indi&amp;Env'!K17</f>
        <v>To help promote women's leadership as part of the intervention,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Provide resources, encouragement, and other support (e.g., business development services, leadership training etc.) to women interested in assuming higher-value and/or leadership roles to build their skills and agency.
· Explicitly invite women in the community to leadership positions and provide enabling support (e.g., around childcare, unpaid domestic work)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v>
      </c>
      <c r="I49" s="5" t="str">
        <f>'Indi&amp;Env'!L17</f>
        <v>To help promote women's leadership as part of the intervention,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Provide resources, encouragement, and other support (e.g., business development services, leadership training etc.) to women interested in assuming higher-value and/or leadership roles to build their skills and agency.
· Explicitly invite women in the community to leadership positions and provide enabling support (e.g., around childcare, unpaid domestic work)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v>
      </c>
      <c r="J49" s="5" t="str">
        <f>'Indi&amp;Env'!M17</f>
        <v>Given that the partner /project intervention and activties enable women to have more independence and control over resources or move into leadership roles, they are ready to answer the question on this row.</v>
      </c>
      <c r="K49" s="5" t="str">
        <f>'Indi&amp;Env'!N17</f>
        <v>Given that the partner /project does not integrate actitvities that enable women to have more independence and control over resources or move into leadership roles, they are not yet ready to answer the question on the right. Please go back to Step 1 and share the high-level guidance provided on column H.</v>
      </c>
      <c r="L49" s="5" t="str">
        <f>'Indi&amp;Env'!O17</f>
        <v>Given that the partner /project does not integrate actitvities that enable women to have more independence and control over resources or move into leadership roles, they are not yet ready to answer the question on the right. Please go back to Step 1 and share the high-level guidance provided on column H.</v>
      </c>
    </row>
    <row r="50" spans="1:12" ht="409.6">
      <c r="B50" s="7" t="s">
        <v>494</v>
      </c>
      <c r="C50" s="5" t="str">
        <f t="shared" ref="C50" si="3">D50&amp;"-"&amp;E50</f>
        <v>Archetype 2-6.2.0</v>
      </c>
      <c r="D50" s="7" t="str">
        <f>'Indi&amp;Env'!$B$2</f>
        <v>Archetype 2</v>
      </c>
      <c r="E50" s="5" t="str">
        <f>'Indi&amp;Env'!H18</f>
        <v>6.2.0</v>
      </c>
      <c r="F50" s="5" t="str">
        <f>'Indi&amp;Env'!I18</f>
        <v>Independence and control over resources: Does the partner or project combat gender norms and stereotypes? (e.g., restrictions on women's mobility, norms around women's private sector participation, household responsibilities, decision making, land ownership etc.)</v>
      </c>
      <c r="G50" s="5" t="str">
        <f>'Indi&amp;Env'!J18</f>
        <v>Excellent! In Step 3 of the tool, there will be a series of quantitative questions that will help you gather data on related to this question. This should be complemented with qualitative data collection to understand shifting norms and power dynamics</v>
      </c>
      <c r="H50" s="5" t="str">
        <f>'Indi&amp;Env'!K18</f>
        <v xml:space="preserve">To help combat gender norms and stereotypes, you may consider one or more of the following recommendations:
· Enhance women's access to land and land ownership, for example by supporting (women) community members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I50" s="5" t="str">
        <f>'Indi&amp;Env'!L18</f>
        <v xml:space="preserve">To help combat gender norms and stereotypes, you may consider one or more of the following recommendations:
· Enhance women's access to land and land ownership, for example by supporting (women) community members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J50" s="5" t="str">
        <f>'Indi&amp;Env'!M18</f>
        <v>Given that the partner /project intervention and actitivies enable women to have more independence and control over resources or move into leadership roles, they are ready to answer the question on this row.</v>
      </c>
      <c r="K50" s="5" t="str">
        <f>'Indi&amp;Env'!N18</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c r="L50" s="5" t="str">
        <f>'Indi&amp;Env'!O18</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row r="51" spans="1:12" ht="69.599999999999994">
      <c r="A51" s="4" t="s">
        <v>493</v>
      </c>
      <c r="B51" s="7" t="s">
        <v>495</v>
      </c>
      <c r="C51" s="5" t="str">
        <f t="shared" si="2"/>
        <v>Archetype 2-3.2.1</v>
      </c>
      <c r="D51" s="7" t="str">
        <f>'Indi&amp;Env'!$B$2</f>
        <v>Archetype 2</v>
      </c>
      <c r="E51" s="5" t="str">
        <f>'Indi&amp;Env'!Q8</f>
        <v>3.2.1</v>
      </c>
      <c r="F51" s="5" t="str">
        <f>'Indi&amp;Env'!R8</f>
        <v>Inclusive workplace: What percent of staff are women?</v>
      </c>
      <c r="G51" s="5" t="str">
        <f>'Indi&amp;Env'!S8</f>
        <v>National labor force participation rate, female (% of female population ages 15+) (World Bank)</v>
      </c>
      <c r="H51" s="5" t="str">
        <f>'Indi&amp;Env'!T8</f>
        <v>2.1.0</v>
      </c>
      <c r="I51" s="14"/>
      <c r="J51" s="5" t="str">
        <f>'Indi&amp;Env'!V8</f>
        <v>Given that the partner collects and analyzes data disaggregated by sex on employees, the partner is ready to provide the indicator on the right.</v>
      </c>
      <c r="K51" s="5" t="str">
        <f>'Indi&amp;Env'!W8</f>
        <v>Given that the partner or project does not collect and analyze data disaggregated by sex on employees, the partner is not yet ready to provide the indicator on the right.</v>
      </c>
      <c r="L51" s="14"/>
    </row>
    <row r="52" spans="1:12" ht="69.599999999999994">
      <c r="B52" s="7" t="s">
        <v>495</v>
      </c>
      <c r="C52" s="5" t="str">
        <f t="shared" si="2"/>
        <v>Archetype 2-3.2.2</v>
      </c>
      <c r="D52" s="7" t="str">
        <f>'Indi&amp;Env'!$B$2</f>
        <v>Archetype 2</v>
      </c>
      <c r="E52" s="5" t="str">
        <f>'Indi&amp;Env'!Q9</f>
        <v>3.2.2</v>
      </c>
      <c r="F52" s="5" t="str">
        <f>'Indi&amp;Env'!R9</f>
        <v>Inclusive workplace: From the total of women employees, what percentage are in senior and middle management?</v>
      </c>
      <c r="G52" s="5" t="str">
        <f>'Indi&amp;Env'!S9</f>
        <v>Female share of employment in senior and middle management (ILOSTAT - International Labour Organization)</v>
      </c>
      <c r="H52" s="5" t="str">
        <f>'Indi&amp;Env'!T9</f>
        <v>2.1.0</v>
      </c>
      <c r="I52" s="14"/>
      <c r="J52" s="5" t="str">
        <f>'Indi&amp;Env'!V9</f>
        <v>Given that the partner collects and analyzes data disaggregated by sex on employees, the partner is ready to provide the indicator on the right.</v>
      </c>
      <c r="K52" s="5" t="str">
        <f>'Indi&amp;Env'!W9</f>
        <v>Given that the partner or project does not collect and analyze data disaggregated by sex on employees, the partner is not yet ready to provide the indicator on the right.</v>
      </c>
      <c r="L52" s="14"/>
    </row>
    <row r="53" spans="1:12" ht="69.599999999999994">
      <c r="B53" s="7" t="s">
        <v>495</v>
      </c>
      <c r="C53" s="5" t="str">
        <f t="shared" si="2"/>
        <v>Archetype 2-3.2.3</v>
      </c>
      <c r="D53" s="7" t="str">
        <f>'Indi&amp;Env'!$B$2</f>
        <v>Archetype 2</v>
      </c>
      <c r="E53" s="5" t="str">
        <f>'Indi&amp;Env'!Q10</f>
        <v>3.2.3</v>
      </c>
      <c r="F53" s="5" t="str">
        <f>'Indi&amp;Env'!R10</f>
        <v>Inclusive workplace: From all senior and middle managers, what percentage are women?</v>
      </c>
      <c r="G53" s="5" t="str">
        <f>'Indi&amp;Env'!S10</f>
        <v>N/A</v>
      </c>
      <c r="H53" s="5" t="str">
        <f>'Indi&amp;Env'!T10</f>
        <v>2.1.0</v>
      </c>
      <c r="I53" s="14"/>
      <c r="J53" s="5" t="str">
        <f>'Indi&amp;Env'!V10</f>
        <v>Given that the partner collects and analyzes data disaggregated by sex on employees, the partner is ready to provide the indicator on the right.</v>
      </c>
      <c r="K53" s="5" t="str">
        <f>'Indi&amp;Env'!W10</f>
        <v>Given that the partner or project does not collect and analyze data disaggregated by sex on employees, the partner is not yet ready to provide the indicator on the right.</v>
      </c>
      <c r="L53" s="14"/>
    </row>
    <row r="54" spans="1:12" ht="121.9">
      <c r="B54" s="7" t="s">
        <v>495</v>
      </c>
      <c r="C54" s="5" t="str">
        <f t="shared" si="2"/>
        <v>Archetype 2-3.3.1</v>
      </c>
      <c r="D54" s="7" t="str">
        <f>'Indi&amp;Env'!$B$2</f>
        <v>Archetype 2</v>
      </c>
      <c r="E54" s="5" t="str">
        <f>'Indi&amp;Env'!Q11</f>
        <v>3.3.1</v>
      </c>
      <c r="F54" s="5" t="str">
        <f>'Indi&amp;Env'!R11</f>
        <v>Inclusive workplace: How much are women paid on average compared to men per equivalent time unit? (Please fill out IDH's Salary Matrix for living wage V.2 to understand how remuneration differs per gender within a job category)</v>
      </c>
      <c r="G54" s="5" t="str">
        <f>'Indi&amp;Env'!S11</f>
        <v>Wage equality between women and men for similar work (WEF - Global Gender Gap Report)</v>
      </c>
      <c r="H54" s="5" t="str">
        <f>'Indi&amp;Env'!T11</f>
        <v>2.1.0</v>
      </c>
      <c r="I54" s="14"/>
      <c r="J54" s="5" t="str">
        <f>'Indi&amp;Env'!V11</f>
        <v>Given that the partner collects and analyzes data disaggregated by sex on employees, the partner is ready to provide the indicator on the right.</v>
      </c>
      <c r="K54" s="5" t="str">
        <f>'Indi&amp;Env'!W11</f>
        <v>Given that the partner or project does not collect and analyze data disaggregated by sex on employees, the partner is not yet ready to provide the indicator on the right.</v>
      </c>
      <c r="L54" s="14"/>
    </row>
    <row r="55" spans="1:12" ht="87">
      <c r="B55" s="7" t="s">
        <v>495</v>
      </c>
      <c r="C55" s="5" t="str">
        <f t="shared" si="2"/>
        <v>Archetype 2-5.0.1</v>
      </c>
      <c r="D55" s="7" t="str">
        <f>'Indi&amp;Env'!$B$2</f>
        <v>Archetype 2</v>
      </c>
      <c r="E55" s="5" t="str">
        <f>'Indi&amp;Env'!Q12</f>
        <v>5.0.1</v>
      </c>
      <c r="F55" s="5" t="str">
        <f>'Indi&amp;Env'!R12</f>
        <v>Inclusive tailoring: What proportion of women have secure land tenure?</v>
      </c>
      <c r="G55" s="5" t="str">
        <f>'Indi&amp;Env'!S12</f>
        <v>SDG 5.a.1: Share of women among owners or rights-bearers of agricultural land, by type of tenure (FAO)</v>
      </c>
      <c r="H55" s="5" t="str">
        <f>'Indi&amp;Env'!T12</f>
        <v>2.2.0</v>
      </c>
      <c r="I55" s="14"/>
      <c r="J55" s="5" t="str">
        <f>'Indi&amp;Env'!V12</f>
        <v>Given that the partner collects and analyzes data disaggregated by sex on communities or individuals affected by the intervention, the partner is ready to provide the indicator on the right.</v>
      </c>
      <c r="K55" s="5" t="str">
        <f>'Indi&amp;Env'!W12</f>
        <v>Given that the partner or project does not collect and analyze data disaggregated by sex on communities or individuals affected by the intervention, the partner is not yet ready to provide the indicator on the right.</v>
      </c>
      <c r="L55" s="14"/>
    </row>
    <row r="56" spans="1:12" ht="87">
      <c r="B56" s="7" t="s">
        <v>495</v>
      </c>
      <c r="C56" s="5" t="str">
        <f t="shared" si="2"/>
        <v>Archetype 2-6.1.2</v>
      </c>
      <c r="D56" s="7" t="str">
        <f>'Indi&amp;Env'!$B$2</f>
        <v>Archetype 2</v>
      </c>
      <c r="E56" s="5" t="str">
        <f>'Indi&amp;Env'!Q13</f>
        <v>6.1.2</v>
      </c>
      <c r="F56" s="5" t="str">
        <f>'Indi&amp;Env'!R13</f>
        <v>Independence and control over resources: What proportion of women are in community leadership roles?</v>
      </c>
      <c r="G56" s="5" t="str">
        <f>'Indi&amp;Env'!S13</f>
        <v>N/A</v>
      </c>
      <c r="H56" s="5" t="str">
        <f>'Indi&amp;Env'!T13</f>
        <v>2.2.0</v>
      </c>
      <c r="I56" s="14"/>
      <c r="J56" s="5" t="str">
        <f>'Indi&amp;Env'!V13</f>
        <v>Given that the partner or project collects and analyzes data disaggregated by sex on communities or individuals affected by the intervention, the partner is ready to provide the indicator on the right.</v>
      </c>
      <c r="K56" s="5" t="str">
        <f>'Indi&amp;Env'!W13</f>
        <v>Given that the partner or project does not collect and analyze data disaggregated by sex on communities or individuals affected by the intervention, the partner is not yet ready to provide the indicator on the right.</v>
      </c>
      <c r="L56" s="14"/>
    </row>
    <row r="57" spans="1:12" ht="409.6">
      <c r="A57" s="4" t="s">
        <v>497</v>
      </c>
      <c r="B57" s="7" t="s">
        <v>492</v>
      </c>
      <c r="C57" s="5" t="str">
        <f t="shared" si="2"/>
        <v>Archetype 3-1.0.0</v>
      </c>
      <c r="D57" s="7" t="str">
        <f>Platform!$B$2</f>
        <v>Archetype 3</v>
      </c>
      <c r="E57" s="5" t="str">
        <f>Platform!B8</f>
        <v>1.0.0</v>
      </c>
      <c r="F57" s="5" t="str">
        <f>Platform!C8</f>
        <v>Gender strategy: Is gender equality a strategic goal for the platform, which is communicated about (e.g., in strategic documents, broader targets, marketing approach, memorandum of understanding (MOU), Letter of Agreement)?</v>
      </c>
      <c r="G57" s="5" t="str">
        <f>Platform!D8</f>
        <v>Excellent! If the 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focal point to drive the gender strategy.
· Determine member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As a platform, try to identify gender indicators for each level of the supply chain.
· Allocate resources for developing a measurement and evaluation framework which integrates gender-related KPIs to ensure progress is measured and tracked.
· Establish reporting mechanisms to publicly track progress against gender-related KPIs
COMMUNICATING AND ADOPTING THE STRATEGY
· Communicate to the public and stakeholders about the priority the platform gives to gender equality. This is an important communication story!
· Publish platform statements, polcies or position papers on gender equality
· For platform members,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v>
      </c>
      <c r="H57" s="5" t="str">
        <f>Platform!E8</f>
        <v xml:space="preserve">To begin adopting gender equality as a strategic goal within the platform and/or sector, you may consider conducting a gender analysis (see the IDH Gender Toolkit for an example) of the sector - or asking platform partners to do so within their supply chains/contexts - and using this to inform the design of project or partner interventions. In addition, as a platform, define how you can measure progress towards your strategic gender goals and set relevant targets (e.g. how many male and female constituents they aim to reach (if any) and/or how they want to support male and female staff), and create a plan that will help them achieve that target, recognizing that this may require a tailored approach for both men and women. If the platform partners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I57" s="5" t="str">
        <f>Platform!F8</f>
        <v xml:space="preserve">To begin adopting gender equality as a strategic goal within the platform and/or sector, you may consider conducting a gender analysis (see the IDH Gender Toolkit for an example) of the sector - or asking platform partners to do so within their supply chains/contexts - and using this to inform the design of project or partner interventions. In addition, as a platform, define how you can measure progress towards your strategic gender goals and set relevant targets (e.g. how many male and female constituents they aim to reach (if any) and/or how they want to support male and female staff), and create a plan that will help them achieve that target, recognizing that this may require a tailored approach for both men and women. If the platform partners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J57" s="14"/>
      <c r="K57" s="14"/>
      <c r="L57" s="14"/>
    </row>
    <row r="58" spans="1:12" ht="313.14999999999998">
      <c r="B58" s="7" t="s">
        <v>492</v>
      </c>
      <c r="C58" s="5" t="str">
        <f t="shared" si="2"/>
        <v>Archetype 3-2.0.0</v>
      </c>
      <c r="D58" s="7" t="str">
        <f>Platform!$B$2</f>
        <v>Archetype 3</v>
      </c>
      <c r="E58" s="5" t="str">
        <f>Platform!B9</f>
        <v>2.0.0</v>
      </c>
      <c r="F58" s="5" t="str">
        <f>Platform!C9</f>
        <v>Data collection: Does the platform collect data disaggregated by sex?</v>
      </c>
      <c r="G58" s="5" t="str">
        <f>Platform!D9</f>
        <v>Excellent! If the platform being screened wants to further strengthen its sex-disaggregated data collection and analysis, here are a number of recommendations for consideration:
· Collect data on staff recruitment and retention among women and men (ideally across the full supply chain) to understand where there might be opportunities to make improvements.
· When metrics and KPIs are being gathered by platform partners for discussion and use at the platform level, ensure that data is disaggregated, that women are included in the data collection and metrics are used which are relevant for understanding women's needs and priorities.</v>
      </c>
      <c r="H58" s="5" t="str">
        <f>Platform!E9</f>
        <v>To begin collecting sex disaggregated data in the platform or by the partners, you may consider the following:
· Collect sex-disaggregated data on member's recruitment, pay, promotion, and turnover
· Collect sex-disaggregated data on male and female constituents
· Collect data to help understand the different roles of men and women and use this to inform interventions, discussions and/or priority setting within the platform.</v>
      </c>
      <c r="I58" s="5" t="str">
        <f>Platform!F9</f>
        <v>To begin collecting sex disaggregated data in the platform or by the partners, you may consider the following:
· Collect sex-disaggregated data on member's recruitment, pay, promotion, and turnover
· Collect sex-disaggregated data on male and female constituents
· Collect data to help understand the different roles of men and women and use this to inform interventions, discussions and/or priority setting within the platform.</v>
      </c>
      <c r="J58" s="14"/>
      <c r="K58" s="14"/>
      <c r="L58" s="14"/>
    </row>
    <row r="59" spans="1:12" ht="409.6">
      <c r="B59" s="7" t="s">
        <v>492</v>
      </c>
      <c r="C59" s="5" t="str">
        <f t="shared" si="2"/>
        <v>Archetype 3-3.0.0</v>
      </c>
      <c r="D59" s="7" t="str">
        <f>Platform!$B$2</f>
        <v>Archetype 3</v>
      </c>
      <c r="E59" s="5" t="str">
        <f>Platform!B10</f>
        <v>3.0.0</v>
      </c>
      <c r="F59" s="5" t="str">
        <f>Platform!C10</f>
        <v xml:space="preserve">Inclusive workplace: Does the platform implement policies or practices to actively include women in the management of platform (e.g., targets to ensure gender diversity, anti-harassment policies, etc.) or have any requirements regarding gender diversity for the platform members? </v>
      </c>
      <c r="G59" s="5" t="str">
        <f>Platform!D10</f>
        <v>Excellent! If the platform being screened wants to further strengthen its workplace inclusivity (both within the platform as well as for partners themselves), here are a number of recommendations for consideration:
· Ensure both women and men are represented within the platform. For example, make efforts to recruit and train both women and men to staff the platform, and/or adopt quotas to ensure that women are well represented within the platform
· Develop and protect safe reporting procedures for victims of violence and/or harassment (e.g., trusted advisor - appointed members of staff survivors can confide in, emergency hotlines) for both employees and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staff, make clear that both women and men have an equal opportunity to apply and be considered (e.g., explicitly stating this in recruitment materials or conversations)
· Assess the gap between current wages and a living wage, using the IDH Salary Matrix for living wage v2.0
· Conduct a pay and promotion review/audit to investigate whether gender affects promotions; determine where men and women are doing 'equal work' and compare compensation in these areas using pay data; and investigate the causes of pay and promotion differentials
· Ensure all these measures are adopted not just in member companies but also in the companies across the supply chain. Adopt a code of conduct as a platform to which all engaged partners are expected to comply.</v>
      </c>
      <c r="H59" s="5" t="str">
        <f>Platform!E10</f>
        <v>To begin putting in place and/or implementing policies or practices to make the platform and/or partners' workplaces more inclusive, you may consider:
· Ensure both women and men are represented within the platform. For example, make efforts to recruit and train both women and men to staff the platform, and/or adopt quotas to ensure that women are well represented within the platform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
· Ensure all these measures are adopted not just in member companies but also in the companies across the supply chain. Adopt a code of conduct as a platform to which all engaged partners are expected to comply.</v>
      </c>
      <c r="I59" s="5" t="str">
        <f>Platform!F10</f>
        <v>To begin putting in place and/or implementing policies or practices to make the platform and/or partners' workplaces more inclusive, you may consider:
· Ensure both women and men are represented within the platform. For example, make efforts to recruit and train both women and men to staff the platform, and/or adopt quotas to ensure that women are well represented within the platform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
· Ensure all these measures are adopted not just in member companies but also in the companies across the supply chain. Adopt a code of conduct as a platform to which all engaged partners are expected to comply.</v>
      </c>
      <c r="J59" s="14"/>
      <c r="K59" s="14"/>
      <c r="L59" s="14"/>
    </row>
    <row r="60" spans="1:12" ht="409.6">
      <c r="B60" s="7" t="s">
        <v>492</v>
      </c>
      <c r="C60" s="5" t="str">
        <f t="shared" si="2"/>
        <v>Archetype 3-4.0.0</v>
      </c>
      <c r="D60" s="7" t="str">
        <f>Platform!$B$2</f>
        <v>Archetype 3</v>
      </c>
      <c r="E60" s="5" t="str">
        <f>Platform!B11</f>
        <v>4.0.0</v>
      </c>
      <c r="F60" s="5" t="str">
        <f>Platform!C11</f>
        <v>Inclusive consultation: Does the platform speak to or consult with women when developing its goals/compacts/policies? If yes, does the platform speak to both men and women affected by the initiative to learn about their different needs and preferences?</v>
      </c>
      <c r="G60" s="5" t="str">
        <f>Platform!D11</f>
        <v>Excellent! If the platform you are screening is interested in strengthening gender considerations around its constituent consultations, you may suggest adopting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H60" s="5" t="str">
        <f>Platform!E11</f>
        <v>To help the platform strengthen gender considerations around its constituent consultations, you may consider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I60" s="5" t="str">
        <f>Platform!F11</f>
        <v>To help the platform strengthen gender considerations around its constituent consultations, you may consider one or more of the following recommendations: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Collect data on platform ability to reach male and female constituents (e.g., data on male and female workshop attendance) to identify drivers of attracting a diverse group
· Track metrics (e.g., income, yield, time spent collecting water/fuel or on household duties)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J60" s="14"/>
      <c r="K60" s="14"/>
      <c r="L60" s="14"/>
    </row>
    <row r="61" spans="1:12" ht="409.6">
      <c r="B61" s="7" t="s">
        <v>492</v>
      </c>
      <c r="C61" s="5" t="str">
        <f t="shared" si="2"/>
        <v>Archetype 3-5.0.0</v>
      </c>
      <c r="D61" s="7" t="str">
        <f>Platform!$B$2</f>
        <v>Archetype 3</v>
      </c>
      <c r="E61" s="5" t="str">
        <f>Platform!B12</f>
        <v>5.0.0</v>
      </c>
      <c r="F61" s="5" t="str">
        <f>Platform!C12</f>
        <v>Inclusive tailoring: Are the platform initiatives/policies/compacts/outcomes tailored based on how they may impact women and men differently?</v>
      </c>
      <c r="G61" s="5" t="str">
        <f>Platform!D12</f>
        <v>Excellent! If the platform being screened wants to tailor its outcomes based on women's realities, here are a number of recommendations for platform partners to consider: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v>
      </c>
      <c r="H61" s="5" t="str">
        <f>Platform!E12</f>
        <v>To start tailoting platform outcomes to address women's realities, here are a number of recommendations for consideration: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v>
      </c>
      <c r="I61" s="5" t="str">
        <f>Platform!F12</f>
        <v>To start tailoting platform outcomes to address women's realities, here are a number of recommendations for consideration:
· If developing mobile solutions, explore any differences in men’s and women’s literacy, access to mobile phones, and ability to pay associated costs in order to understand how to increase likelihood of adoption and use this to tailor project interventions or design. Bear in mind that women may have more limited access to technology solutions and mobile phones. 
· If assigning contracts, do so to individuals within households and/or joint contracts instead of only to household heads
· Align terms of loans (e.g., loan duration, frequency of payments) with men’s and women’s typical cash flows (e.g., taking into account school fees) or harvest seasons</v>
      </c>
      <c r="J61" s="14"/>
      <c r="K61" s="14"/>
      <c r="L61" s="14"/>
    </row>
    <row r="62" spans="1:12" ht="409.6">
      <c r="B62" s="7" t="s">
        <v>492</v>
      </c>
      <c r="C62" s="5" t="str">
        <f t="shared" si="2"/>
        <v>Archetype 3-6.0.0</v>
      </c>
      <c r="D62" s="7" t="str">
        <f>Platform!$B$2</f>
        <v>Archetype 3</v>
      </c>
      <c r="E62" s="5" t="str">
        <f>Platform!B13</f>
        <v>6.0.0</v>
      </c>
      <c r="F62" s="5" t="str">
        <f>Platform!C13</f>
        <v>Independence and control over resources: Does the platform include provisions to enable women to have more independence and control over resources (e.g., control in household spending decisions; leadership positions in cooperatives) or move into leadership roles?</v>
      </c>
      <c r="G62" s="5" t="str">
        <f>Platform!D13</f>
        <v>Excellent! 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H62" s="5" t="str">
        <f>Platform!E13</f>
        <v>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I62" s="5" t="str">
        <f>Platform!F13</f>
        <v>If the platform or platform partners want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or at community level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Encourage women’s association membership, leadership, and access to decision-making. Ensure that information about new associations, and leadership or market opportunities are shared through communication channels used by both men and women. Also consider setting up women’s collectives or linking to existing women’s groups to provide a channel for women’s voices to be heard. 
· Explicitly invite women to leadership positions and provide enabling support (e.g., around childcare, unpaid domestic work)
· Explore other barriers to women's leadership (e.g., restrictions on mobility, climate education) and take steps to mitigate them as part of the intervention
INPUT PROVISION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J62" s="14"/>
      <c r="K62" s="14"/>
      <c r="L62" s="14"/>
    </row>
    <row r="63" spans="1:12" ht="409.6">
      <c r="A63" s="4" t="s">
        <v>493</v>
      </c>
      <c r="B63" s="7" t="s">
        <v>494</v>
      </c>
      <c r="C63" s="5" t="str">
        <f t="shared" si="2"/>
        <v>Archetype 3-1.1.0</v>
      </c>
      <c r="D63" s="7" t="str">
        <f>Platform!$B$2</f>
        <v>Archetype 3</v>
      </c>
      <c r="E63" s="5" t="str">
        <f>Platform!H8</f>
        <v>1.1.0</v>
      </c>
      <c r="F63" s="5" t="str">
        <f>Platform!I8</f>
        <v>Gender strategy: Does the platform allocate resources (e.g., financial, human capital) towards executing its gender strategy?</v>
      </c>
      <c r="G63" s="5" t="str">
        <f>Platform!J8</f>
        <v xml:space="preserve">Excellent! If the platform is interested in strengthening its allocation of resources, here are a number of recommendations:
· Clearly outline the activities underlying the gender strategy that will be budgeted, for example, capacity and skills enhancement of workers or facilitating access to inputs for female customers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v>
      </c>
      <c r="H63" s="5" t="str">
        <f>Platform!K8</f>
        <v>To help the platform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I63" s="5" t="str">
        <f>Platform!L8</f>
        <v>To help the platform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J63" s="5" t="str">
        <f>Platform!M8</f>
        <v>Given that gender equality is a strategic goal the platform communicates about, they are ready to answer the question on this row.</v>
      </c>
      <c r="K63" s="5" t="str">
        <f>Platform!N8</f>
        <v>Given that gender equality is not a strategic goal that the platform communicates about, they are not yet ready to answer the question on the right. Please go back to Step 1 and share the high-level guidance provided on column H.</v>
      </c>
      <c r="L63" s="5" t="str">
        <f>Platform!O8</f>
        <v>Given that gender equality is not a strategic goal that the platform communicates about, they are not yet ready to answer the question on the right. Please go back to Step 1 and share the high-level guidance provided on column H.</v>
      </c>
    </row>
    <row r="64" spans="1:12" ht="409.6">
      <c r="B64" s="7" t="s">
        <v>494</v>
      </c>
      <c r="C64" s="5" t="str">
        <f t="shared" si="2"/>
        <v>Archetype 3-1.2.0</v>
      </c>
      <c r="D64" s="7" t="str">
        <f>Platform!$B$2</f>
        <v>Archetype 3</v>
      </c>
      <c r="E64" s="5" t="str">
        <f>Platform!H9</f>
        <v>1.2.0</v>
      </c>
      <c r="F64" s="5" t="str">
        <f>Platform!I9</f>
        <v>Gender strategy: Does the platform track gender-related KPIs as part of its gender equality strategy with clear actions, targets, and goals?</v>
      </c>
      <c r="G64" s="5" t="str">
        <f>Platform!J9</f>
        <v>Excellent! If the platform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v>
      </c>
      <c r="H64" s="5" t="str">
        <f>Platform!K9</f>
        <v>To help the platform begin tracking progress on their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I64" s="5" t="str">
        <f>Platform!L9</f>
        <v>To help the platform begin tracking progress on their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J64" s="5" t="str">
        <f>Platform!M9</f>
        <v>Given that gender equality is a strategic goal the platform communicates about, they are ready to answer the question on this row.</v>
      </c>
      <c r="K64" s="5" t="str">
        <f>Platform!N9</f>
        <v>Given that gender equality is not a strategic goal that the platform communicates about, they are not yet ready to answer the question on the right. Please go back to Step 1 and share the high-level guidance provided on column H.</v>
      </c>
      <c r="L64" s="5" t="str">
        <f>Platform!O9</f>
        <v>Given that gender equality is not a strategic goal that the platform communicates about, they are not yet ready to answer the question on the right. Please go back to Step 1 and share the high-level guidance provided on column H.</v>
      </c>
    </row>
    <row r="65" spans="1:12" ht="261">
      <c r="B65" s="7" t="s">
        <v>494</v>
      </c>
      <c r="C65" s="5" t="str">
        <f t="shared" si="2"/>
        <v>Archetype 3-2.1.0</v>
      </c>
      <c r="D65" s="7" t="str">
        <f>Platform!$B$2</f>
        <v>Archetype 3</v>
      </c>
      <c r="E65" s="5" t="str">
        <f>Platform!H10</f>
        <v>2.1.0</v>
      </c>
      <c r="F65" s="5" t="str">
        <f>Platform!I10</f>
        <v>Data collection: Does the platform collect and analyze data on the diversity of staff and/or leadership of members or platform management?</v>
      </c>
      <c r="G65" s="5" t="str">
        <f>Platform!J10</f>
        <v>Excellent! In Step 3 of the tool, there will be a series of quantitative questions that will help you gather data related to this question.</v>
      </c>
      <c r="H65" s="5" t="str">
        <f>Platform!K10</f>
        <v>To help the platform better collect and analyze gender-disaggregated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I65" s="5" t="str">
        <f>Platform!L10</f>
        <v>To help the platform better collect and analyze gender-disaggregated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J65" s="5" t="str">
        <f>Platform!M10</f>
        <v>Given that the platform collects and analyzes sex-disaggregated data, they are ready to answer the question on this row.</v>
      </c>
      <c r="K65" s="5" t="str">
        <f>Platform!N10</f>
        <v>Given that the platform does not collect sex-disaggregated data, they are not yet ready to answer the question on the right. Please go back to Step 1 and share the high-level guidance provided on column H.</v>
      </c>
      <c r="L65" s="5" t="str">
        <f>Platform!O10</f>
        <v>Given that the platform does not collect sex-disaggregated data, they are not yet ready to answer the question on the right. Please go back to Step 1 and share the high-level guidance provided on column H.</v>
      </c>
    </row>
    <row r="66" spans="1:12" ht="409.6">
      <c r="B66" s="7" t="s">
        <v>494</v>
      </c>
      <c r="C66" s="5" t="str">
        <f t="shared" si="2"/>
        <v>Archetype 3-2.2.0</v>
      </c>
      <c r="D66" s="7" t="str">
        <f>Platform!$B$2</f>
        <v>Archetype 3</v>
      </c>
      <c r="E66" s="5" t="str">
        <f>Platform!H11</f>
        <v>2.2.0</v>
      </c>
      <c r="F66" s="5" t="str">
        <f>Platform!I11</f>
        <v>Data collection: Does the platform collect and analyze sex disaggregated data on communities or individuals affected by the intervention?</v>
      </c>
      <c r="G66" s="5" t="str">
        <f>Platform!J11</f>
        <v>Excellent! In Step 3 of the tool, there will be a series of quantitative questions that will help you gather data related to this question.</v>
      </c>
      <c r="H66" s="5" t="str">
        <f>Platform!K11</f>
        <v xml:space="preserve">To help the platform better collect and analyze on community stakeholders and constituents, you may consider one or more of the following recommendations:
· Collect data on the different roles and activities of men and women, and the different needs from and use of the land / roles in the supply chain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I66" s="5" t="str">
        <f>Platform!L11</f>
        <v xml:space="preserve">To help the platform better collect and analyze on community stakeholders and constituents, you may consider one or more of the following recommendations:
· Collect data on the different roles and activities of men and women, and the different needs from and use of the land / roles in the supply chain
· Track community-level metrics (e.g., unpaid climate work, income, yield, household responsibilities and care burden, time spent collecting fuel/water) of women and men separately to understand any gaps.
· Collect and analyze data about women and men (e.g., on household type, age, socio-economic status, vulnerability to climate change, reliance on natural resources, and access to climate finance, knowledge, and willingness and opportunity to adopt new technologies), when making decisions about how to design the environmental intervention.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J66" s="5" t="str">
        <f>Platform!M11</f>
        <v>Given that the platform collects and analyzes sex-disaggregated data, they are ready to answer the question on this row.</v>
      </c>
      <c r="K66" s="5" t="str">
        <f>Platform!N11</f>
        <v>Given that the platform does not collect sex-disaggregated data, they are not yet ready to answer the question on the right. Please go back to Step 1 and share the high-level guidance provided on column H.</v>
      </c>
      <c r="L66" s="5" t="str">
        <f>Platform!O11</f>
        <v>Given that the platform does not collect sex-disaggregated data, they are not yet ready to answer the question on the right. Please go back to Step 1 and share the high-level guidance provided on column H.</v>
      </c>
    </row>
    <row r="67" spans="1:12" ht="409.6">
      <c r="B67" s="7" t="s">
        <v>494</v>
      </c>
      <c r="C67" s="5" t="str">
        <f t="shared" si="2"/>
        <v>Archetype 3-3.1.0</v>
      </c>
      <c r="D67" s="7" t="str">
        <f>Platform!$B$2</f>
        <v>Archetype 3</v>
      </c>
      <c r="E67" s="5" t="str">
        <f>Platform!H12</f>
        <v>3.1.0</v>
      </c>
      <c r="F67" s="5" t="str">
        <f>Platform!I12</f>
        <v>Inclusive workplace: Does the platform and/or platform partners have policies and procedures that combat sexual harassment and violence, including those which allow victims to report without fear of retribution (e.g., trusted advisors)?</v>
      </c>
      <c r="G67" s="5" t="str">
        <f>Platform!J12</f>
        <v>Excellent! If the platform is interested in strengthening its procedures, you may suggest the regular review and update of disciplinary procedures and to regularly conduct platform-wide training on violence or sexual harassment.</v>
      </c>
      <c r="H67" s="5" t="str">
        <f>Platform!K12</f>
        <v>To help the platform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and other players in the value chain.
· Encourage platform members to make it a contracting requirement within their supply chain for companies to have effective safeguarding measures in place. Communicate about it as a priority.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I67" s="5" t="str">
        <f>Platform!L12</f>
        <v>To help the platform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and other players in the value chain.
· Encourage platform members to make it a contracting requirement within their supply chain for companies to have effective safeguarding measures in place. Communicate about it as a priority.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J67" s="5" t="str">
        <f>Platform!M12</f>
        <v>Given that the platform has policies and practices to actively include women in management and membership, they are ready to answer the question on this row.</v>
      </c>
      <c r="K67" s="5" t="str">
        <f>Platform!N12</f>
        <v>Given that the platform has policies and practices to actively include women in management and membership, the platform is not yet ready to answer the question on the right. Please go back to Step 1 and share the high-level guidance provided on column H.</v>
      </c>
      <c r="L67" s="5" t="str">
        <f>Platform!O12</f>
        <v>Given that the platform has policies and practices to actively include women in management and membership, the platform is not yet ready to answer the question on the right. Please go back to Step 1 and share the high-level guidance provided on column H.</v>
      </c>
    </row>
    <row r="68" spans="1:12" ht="365.45">
      <c r="B68" s="7" t="s">
        <v>494</v>
      </c>
      <c r="C68" s="5" t="str">
        <f t="shared" si="2"/>
        <v>Archetype 3-3.2.0</v>
      </c>
      <c r="D68" s="7" t="str">
        <f>Platform!$B$2</f>
        <v>Archetype 3</v>
      </c>
      <c r="E68" s="5" t="str">
        <f>Platform!H13</f>
        <v>3.2.0</v>
      </c>
      <c r="F68" s="5" t="str">
        <f>Platform!I13</f>
        <v>Inclusive workplace: For the management team (e.g., Board Members) of the platform, is there equal pay for equal work between women and men?</v>
      </c>
      <c r="G68" s="5" t="str">
        <f>Platform!J13</f>
        <v>Excellent! In Step 3 of the tool, there will be a series of quantitative questions that will help you gather data on related to this question.</v>
      </c>
      <c r="H68" s="5" t="str">
        <f>Platform!K13</f>
        <v>To help the platform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leadership roles and find opportunities to address them, for example by establishing quotas for women's representation in the board.</v>
      </c>
      <c r="I68" s="5" t="str">
        <f>Platform!L13</f>
        <v>To help the platform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leadership roles and find opportunities to address them, for example by establishing quotas for women's representation in the board.</v>
      </c>
      <c r="J68" s="5" t="str">
        <f>Platform!M13</f>
        <v>Given that the platform has policies and practices to actively include women in management and membership, they are ready to answer the question on this row.</v>
      </c>
      <c r="K68" s="5" t="str">
        <f>Platform!N13</f>
        <v>Given that the platform has policies and practices to actively include women in management and membership, the platform is not yet ready to answer the question on the right. Please go back to Step 1 and share the high-level guidance provided on column H.</v>
      </c>
      <c r="L68" s="5" t="str">
        <f>Platform!O13</f>
        <v>Given that the platform has policies and practices to actively include women in management and membership, the platform is not yet ready to answer the question on the right. Please go back to Step 1 and share the high-level guidance provided on column H.</v>
      </c>
    </row>
    <row r="69" spans="1:12" ht="295.89999999999998">
      <c r="B69" s="7" t="s">
        <v>494</v>
      </c>
      <c r="C69" s="5" t="str">
        <f t="shared" si="2"/>
        <v>Archetype 3-3.3.0</v>
      </c>
      <c r="D69" s="7" t="str">
        <f>Platform!$B$2</f>
        <v>Archetype 3</v>
      </c>
      <c r="E69" s="5" t="str">
        <f>Platform!H14</f>
        <v>3.3.0</v>
      </c>
      <c r="F69" s="5" t="str">
        <f>Platform!I14</f>
        <v>Inclusive workplace: Do the business operations of the platform take into account women's lived realities (e.g., unpaid care and domestic work, potential mobility constraints)?</v>
      </c>
      <c r="G69" s="5" t="str">
        <f>Platform!J14</f>
        <v>Excellent! In Step 3 of the tool, there will be a series of quantitative questions that will help you gather data on related to this question.</v>
      </c>
      <c r="H69" s="5" t="str">
        <f>Platform!K14</f>
        <v>To help the platform ensure participation is equally accessible by men and women, you may consider suggesting one or more of the following recommendations:
· Ensure meetings are held in spaces are safe and socially acceptable for both men and women (e.g., space to carry children and goods, adequate bathroom facilities) and at hours/times that are convenient to men and women (e.g., women may prefer travelling after they took care of house chores)
· Facilitate child-care arrangements during the time of the meeting 
· Embedding increased flexibility around participation, such as ability to join formats remotely</v>
      </c>
      <c r="I69" s="5" t="str">
        <f>Platform!L14</f>
        <v>To help the platform ensure participation is equally accessible by men and women, you may consider suggesting one or more of the following recommendations:
· Ensure meetings are held in spaces are safe and socially acceptable for both men and women (e.g., space to carry children and goods, adequate bathroom facilities) and at hours/times that are convenient to men and women (e.g., women may prefer travelling after they took care of house chores)
· Facilitate child-care arrangements during the time of the meeting 
· Embedding increased flexibility around participation, such as ability to join formats remotely</v>
      </c>
      <c r="J69" s="5" t="str">
        <f>Platform!M14</f>
        <v>Given that the platform has policies and practices to actively include women in management and membership, they are ready to answer the question on this row.</v>
      </c>
      <c r="K69" s="5" t="str">
        <f>Platform!N14</f>
        <v>Given that the platform has policies and practices to actively include women in management and membership, the platform is not yet ready to answer the question on the right. Please go back to Step 1 and share the high-level guidance provided on column H.</v>
      </c>
      <c r="L69" s="5" t="str">
        <f>Platform!O14</f>
        <v>Given that the platform has policies and practices to actively include women in management and membership, the platform is not yet ready to answer the question on the right. Please go back to Step 1 and share the high-level guidance provided on column H.</v>
      </c>
    </row>
    <row r="70" spans="1:12" ht="261">
      <c r="B70" s="7" t="s">
        <v>494</v>
      </c>
      <c r="C70" s="5" t="str">
        <f t="shared" si="2"/>
        <v>Archetype 3-4.1.0</v>
      </c>
      <c r="D70" s="7" t="str">
        <f>Platform!$B$2</f>
        <v>Archetype 3</v>
      </c>
      <c r="E70" s="5" t="str">
        <f>Platform!H15</f>
        <v>4.1.0</v>
      </c>
      <c r="F70" s="5" t="str">
        <f>Platform!I15</f>
        <v>Inclusive consultation: Are consultations formats for platform goals/compacts/policies tailored to and inclusive of women?</v>
      </c>
      <c r="G70" s="5" t="str">
        <f>Platform!J15</f>
        <v>Excellent! In Step 3 of the tool, there will be a series of quantitative questions that will help you gather data on related to this question.</v>
      </c>
      <c r="H70" s="5" t="str">
        <f>Platform!K15</f>
        <v>To help the platform improve consultations with women on policy/compact/outcome development,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potentially marginalized voices will be empowered to speak first and freely, such as gendered breakout groups or single-gender consultations</v>
      </c>
      <c r="I70" s="5" t="str">
        <f>Platform!L15</f>
        <v>To help the platform improve consultations with women on policy/compact/outcome development,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potentially marginalized voices will be empowered to speak first and freely, such as gendered breakout groups or single-gender consultations</v>
      </c>
      <c r="J70" s="5" t="str">
        <f>Platform!M15</f>
        <v>Given that the platform consults female community members when designing platform goals/compacts/policies, they are ready to answer the question on this row.</v>
      </c>
      <c r="K70" s="5" t="str">
        <f>Platform!N15</f>
        <v>Given that the platform does not consult female community members when designing platform goals/compacts/policies, they are not yet ready to answer the question on the right. Please go back to Step 1 and share the high-level guidance provided on column H.</v>
      </c>
      <c r="L70" s="5" t="str">
        <f>Platform!O15</f>
        <v>Given that the platform does not consult female community members when designing platform goals/compacts/policies, they are not yet ready to answer the question on the right. Please go back to Step 1 and share the high-level guidance provided on column H.</v>
      </c>
    </row>
    <row r="71" spans="1:12" ht="409.6">
      <c r="B71" s="7" t="s">
        <v>494</v>
      </c>
      <c r="C71" s="5" t="str">
        <f t="shared" ref="C71:C101" si="4">D71&amp;"-"&amp;E71</f>
        <v>Archetype 3-5.1.0</v>
      </c>
      <c r="D71" s="7" t="str">
        <f>Platform!$B$2</f>
        <v>Archetype 3</v>
      </c>
      <c r="E71" s="5" t="str">
        <f>Platform!H16</f>
        <v>5.1.0</v>
      </c>
      <c r="F71" s="5" t="str">
        <f>Platform!I16</f>
        <v>Inclusive tailoring: Are platforms/compacts/initiatives designed with consideration of gender inequalities in access to resources (e.g., programs that target land owners)?</v>
      </c>
      <c r="G71" s="5" t="str">
        <f>Platform!J16</f>
        <v>Excellent! In Step 3 of the tool, there will be a series of quantitative questions that will help you gather data on related to this question.</v>
      </c>
      <c r="H71" s="5" t="str">
        <f>Platform!K16</f>
        <v>To help the platform ensure policies/goals/compacts take into account gender inequalities in access to resources, you may consider suggesting one or more of the following recommendations:
ACCESS TO LAND
· Ensure that policies which include engagement with the community do not target landowners specifically, but instead producers
· Embed policies which provide pathways for women's land tenure
· Ensure policies take into account inequalities and differences in reliance on natural resources, and mitigate consequences of restricting access by providing pathways for alternative livelihoods, including for women
ACCESS TO FINANCE
· Issue joint loans to spread risk between family members
· Assign contracts to individuals within households and/or joint contracts instead of only to household heads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 Promote equal access to finance, for example through innovative credit scoring mechanisms that do not require formal credit histories (e.g., psychometric data that forecasts borrowers’ likelihood of default), bundled loans with savings programs to decrease risk of default, or use of landless collateral or non-collateralized loans.
· Work with financial institutions to remove formal barriers to women’s access to credit e.g. IDs, land titles etc. Use innovative/alternative criteria and guarantees to increase women’s access to finance.
ACCESS TO CLIMATE EDUCATION AND TECHNOLOGIES
· Ensure policies take into account different needs and vulnerabilities of men and women in relation to climate change / climate resilience.
· As part of platform goals, facilitate community training on sustainable practices and technologies and ensure they are accessible by women. This may require explicitly inviting women (e.g. instead of household heads) and ensuring the meetings are held at a time when women can join.
· As part of platform goals, facilitate access to finance for climate-smart technologies for community members, taking into account women's unique needs (e.g., due to lack of collateral)
· Embed policies/compacts/goals which promote equal access to climate-smart technologies through additional targeting of technologies for women, training, and flexible finance</v>
      </c>
      <c r="I71" s="5" t="str">
        <f>Platform!L16</f>
        <v>To help the platform ensure policies/goals/compacts take into account gender inequalities in access to resources, you may consider suggesting one or more of the following recommendations:
ACCESS TO LAND
· Ensure that policies which include engagement with the community do not target landowners specifically, but instead producers
· Embed policies which provide pathways for women's land tenure
· Ensure policies take into account inequalities and differences in reliance on natural resources, and mitigate consequences of restricting access by providing pathways for alternative livelihoods, including for women
ACCESS TO FINANCE
· Issue joint loans to spread risk between family members
· Assign contracts to individuals within households and/or joint contracts instead of only to household heads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 Promote equal access to finance, for example through innovative credit scoring mechanisms that do not require formal credit histories (e.g., psychometric data that forecasts borrowers’ likelihood of default), bundled loans with savings programs to decrease risk of default, or use of landless collateral or non-collateralized loans.
· Work with financial institutions to remove formal barriers to women’s access to credit e.g. IDs, land titles etc. Use innovative/alternative criteria and guarantees to increase women’s access to finance.
ACCESS TO CLIMATE EDUCATION AND TECHNOLOGIES
· Ensure policies take into account different needs and vulnerabilities of men and women in relation to climate change / climate resilience.
· As part of platform goals, facilitate community training on sustainable practices and technologies and ensure they are accessible by women. This may require explicitly inviting women (e.g. instead of household heads) and ensuring the meetings are held at a time when women can join.
· As part of platform goals, facilitate access to finance for climate-smart technologies for community members, taking into account women's unique needs (e.g., due to lack of collateral)
· Embed policies/compacts/goals which promote equal access to climate-smart technologies through additional targeting of technologies for women, training, and flexible finance</v>
      </c>
      <c r="J71" s="5" t="str">
        <f>Platform!M16</f>
        <v>Given that the platform tailors its outcomes/policies/goals/compacts based on women's needs and preference, they are ready to answer the question on this row.</v>
      </c>
      <c r="K71" s="5" t="str">
        <f>Platform!N16</f>
        <v>Given that the platform does not tailor their outcomes/policies/goals/compacts based on women's needs and preference, they are not yet ready to answer the question on the right. Please go back to Step 1 and share the high-level guidance provided on column H.</v>
      </c>
      <c r="L71" s="5" t="str">
        <f>Platform!O16</f>
        <v>Given that the platform does not tailor their outcomes/policies/goals/compacts based on women's needs and preference, they are not yet ready to answer the question on the right. Please go back to Step 1 and share the high-level guidance provided on column H.</v>
      </c>
    </row>
    <row r="72" spans="1:12" ht="261">
      <c r="B72" s="7" t="s">
        <v>494</v>
      </c>
      <c r="C72" s="5" t="str">
        <f t="shared" si="4"/>
        <v>Archetype 3-5.2.0</v>
      </c>
      <c r="D72" s="7" t="str">
        <f>Platform!$B$2</f>
        <v>Archetype 3</v>
      </c>
      <c r="E72" s="5" t="str">
        <f>Platform!H17</f>
        <v>5.2.0</v>
      </c>
      <c r="F72" s="5" t="str">
        <f>Platform!I17</f>
        <v>Inclusive tailoring: Are platforms/compacts/initiatives communicated through channels accessible by men and women, as well as for a range of literacy levels?</v>
      </c>
      <c r="G72" s="5" t="str">
        <f>Platform!J17</f>
        <v>Excellent! In Step 3 of the tool, there will be a series of quantitative questions that will help you gather data on related to this question.</v>
      </c>
      <c r="H72" s="5" t="str">
        <f>Platform!K17</f>
        <v>To help the platform ensure engagement by individuals of all literacy levels, you may consider suggesting one or more of the following recommendations:
· Design external communications that account for literacy constraints (e.g., readability, use of technical language), so that they can be understood and used by stakeholders with different literacy levels (e.g., use audio and visual tools, simple, straightforward language)
· Ensure that information about the platform and actions are shared through communication channels used by both men and women</v>
      </c>
      <c r="I72" s="5" t="str">
        <f>Platform!L17</f>
        <v>To help the platform ensure engagement by individuals of all literacy levels, you may consider suggesting one or more of the following recommendations:
· Design external communications that account for literacy constraints (e.g., readability, use of technical language), so that they can be understood and used by stakeholders with different literacy levels (e.g., use audio and visual tools, simple, straightforward language)
· Ensure that information about the platform and actions are shared through communication channels used by both men and women</v>
      </c>
      <c r="J72" s="5" t="str">
        <f>Platform!M17</f>
        <v>Given that the platform tailors its outcomes/policies/goals/compacts based on women's needs and preference, they are ready to answer the question on this row.</v>
      </c>
      <c r="K72" s="5" t="str">
        <f>Platform!N17</f>
        <v>Given that the platform does not tailor their outcomes/policies/goals/compacts based on women's needs and preference, they are not yet ready to answer the question on the right. Please go back to Step 1 and share the high-level guidance provided on column H.</v>
      </c>
      <c r="L72" s="5" t="str">
        <f>Platform!O17</f>
        <v>Given that the platform does not tailor their outcomes/policies/goals/compacts based on women's needs and preference, they are not yet ready to answer the question on the right. Please go back to Step 1 and share the high-level guidance provided on column H.</v>
      </c>
    </row>
    <row r="73" spans="1:12" ht="409.6">
      <c r="B73" s="7" t="s">
        <v>494</v>
      </c>
      <c r="C73" s="5" t="str">
        <f t="shared" si="4"/>
        <v>Archetype 3-5.3.0</v>
      </c>
      <c r="D73" s="7" t="str">
        <f>Platform!$B$2</f>
        <v>Archetype 3</v>
      </c>
      <c r="E73" s="5" t="str">
        <f>Platform!H18</f>
        <v>5.3.0</v>
      </c>
      <c r="F73" s="5" t="str">
        <f>Platform!I18</f>
        <v>Inclusive tailoring: In response to external shocks (e.g., COVID-19), does the platform take into account unique impacts of these shocks on female community members, and tailor the response accordingly?</v>
      </c>
      <c r="G73" s="5" t="str">
        <f>Platform!J18</f>
        <v>Excellent! In Step 3 of the tool, there will be a series of quantitative questions that will help you gather data on related to this question.</v>
      </c>
      <c r="H73" s="5" t="str">
        <f>Platform!K18</f>
        <v>To help the platform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constituents regarding shifts in their needs, preferences, and realities as a result of external shocks and ensure this is reflected in the adaptations made
· Embedding greater flexibility in community engagement and support (if applicable)</v>
      </c>
      <c r="I73" s="5" t="str">
        <f>Platform!L18</f>
        <v>To help the platform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VSLAs and/or women's Savings and Credit Co-operative Societies (SACCOs), strengthen women's self-help groups
· Consult female community members/ constituents regarding shifts in their needs, preferences, and realities as a result of external shocks and ensure this is reflected in the adaptations made
· Embedding greater flexibility in community engagement and support (if applicable)</v>
      </c>
      <c r="J73" s="5" t="str">
        <f>Platform!M18</f>
        <v>Given that the platform tailors its outcomes/policies/goals/compacts based on women's needs and preference, they are ready to answer the question on this row.</v>
      </c>
      <c r="K73" s="5" t="str">
        <f>Platform!N18</f>
        <v>Given that the platform does not tailor their outcomes/policies/goals/compacts based on women's needs and preference, they are not yet ready to answer the question on the right. Please go back to Step 1 and share the high-level guidance provided on column H.</v>
      </c>
      <c r="L73" s="5" t="str">
        <f>Platform!O18</f>
        <v>Given that the platform does not tailor their outcomes/policies/goals/compacts based on women's needs and preference, they are not yet ready to answer the question on the right. Please go back to Step 1 and share the high-level guidance provided on column H.</v>
      </c>
    </row>
    <row r="74" spans="1:12" ht="409.6">
      <c r="B74" s="7" t="s">
        <v>494</v>
      </c>
      <c r="C74" s="5" t="str">
        <f t="shared" si="4"/>
        <v>Archetype 3-6.1.0</v>
      </c>
      <c r="D74" s="7" t="str">
        <f>Platform!$B$2</f>
        <v>Archetype 3</v>
      </c>
      <c r="E74" s="5" t="str">
        <f>Platform!H19</f>
        <v>6.1.0</v>
      </c>
      <c r="F74" s="5" t="str">
        <f>Platform!I19</f>
        <v>Independence and control over resources: Does the platform promote women's leadership (e.g., at the community level)? If so, are women encouraged to and supported in assuming leadership positions and equally able to access leadership positions (e.g., platform's chair or co-chair)?</v>
      </c>
      <c r="G74" s="5" t="str">
        <f>Platform!J19</f>
        <v>Excellent! In Step 3 of the tool, there will be a series of quantitative questions that will help you gather data on related to this question. This should be complemented with qualitative data collection to understand shifting norms and power dynamics</v>
      </c>
      <c r="H74" s="5" t="str">
        <f>Platform!K19</f>
        <v>To help the platform promote women's leadership as part of the intervention, you may consider one or more of the following recommendations:
· Identify barriers to women's leadership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Explicitly invite women in the community to leadership positions and provide enabling support (e.g., around childcare, unpaid domestic work)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
· Provide resources, encouragement, and other support (e.g., business development services, leadership training etc.) to women interested in assuming higher-value and/or leadership roles to build their skills and agency.</v>
      </c>
      <c r="I74" s="5" t="str">
        <f>Platform!L19</f>
        <v>To help the platform promote women's leadership as part of the intervention, you may consider one or more of the following recommendations:
· Identify barriers to women's leadership roles, including gender norms and stereotypes around leadership, unpaid care and domestic work (through consultations including with women to identify their needs) and find opportunities to address them 
· Ensure participation in community decision-making related to the intervention or community management does not rely on land ownership or other types of asset ownership or education levels
· Explicitly invite women in the community to leadership positions and provide enabling support (e.g., around childcare, unpaid domestic work)
· Support women's self-help groups and women's collectives as a mechanism for greater autonomy, leadership, and decision-making power
· Consider delivering messaging promoting the value of women's leadership as part of the intervention (if community-based) in order to combat gender stereotypes inhibiting women's leadership
· Provide resources, encouragement, and other support (e.g., business development services, leadership training etc.) to women interested in assuming higher-value and/or leadership roles to build their skills and agency.</v>
      </c>
      <c r="J74" s="5" t="str">
        <f>Platform!M19</f>
        <v>Given that the platform includes provisions which enable women to have more independence and control over resources or move into leadership roles, they are ready to answer the question on this row.</v>
      </c>
      <c r="K74" s="5" t="str">
        <f>Platform!N19</f>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c r="L74" s="5" t="str">
        <f>Platform!O19</f>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row>
    <row r="75" spans="1:12" ht="409.6">
      <c r="B75" s="7" t="s">
        <v>494</v>
      </c>
      <c r="C75" s="5" t="str">
        <f t="shared" si="4"/>
        <v>Archetype 3-6.2.0</v>
      </c>
      <c r="D75" s="7" t="str">
        <f>Platform!$B$2</f>
        <v>Archetype 3</v>
      </c>
      <c r="E75" s="5" t="str">
        <f>Platform!H20</f>
        <v>6.2.0</v>
      </c>
      <c r="F75" s="5" t="str">
        <f>Platform!I20</f>
        <v>Independence and control over resources: Does the platform/compact/initiative combat gender norms and stereotypes? (e.g., restrictions on women's mobility, norms around women's private sector participation, etc.)</v>
      </c>
      <c r="G75" s="5" t="str">
        <f>Platform!J20</f>
        <v>Excellent! In Step 3 of the tool, there will be a series of quantitative questions that will help you gather data on related to this question. This should be complemented with qualitative data collection to understand shifting norms and power dynamics</v>
      </c>
      <c r="H75" s="5" t="str">
        <f>Platform!K20</f>
        <v xml:space="preserve">To help the platform combat gender norms and stereotypes, you may consider one or more of the following recommendations:
· Embed policies/compacts/goals which enhance women's access to land and land ownership, for example by allowing participants to work on land that they do not own, or developing pathways for formal land ownership
· Embed policies/compacts/goals which support women and men to access to driver's licenses / IDs, so that they can access resources and assets historically restricted from, or work to remove these crtieria so that women aren't excluded.
· Bring men into the conversation through guided conversations or behavior change communication around stereotypes and norms on women's roles
· Explicitly invite women in the community to leadership positions related to the platform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I75" s="5" t="str">
        <f>Platform!L20</f>
        <v xml:space="preserve">To help the platform combat gender norms and stereotypes, you may consider one or more of the following recommendations:
· Embed policies/compacts/goals which enhance women's access to land and land ownership, for example by allowing participants to work on land that they do not own, or developing pathways for formal land ownership
· Embed policies/compacts/goals which support women and men to access to driver's licenses / IDs, so that they can access resources and assets historically restricted from, or work to remove these crtieria so that women aren't excluded.
· Bring men into the conversation through guided conversations or behavior change communication around stereotypes and norms on women's roles
· Explicitly invite women in the community to leadership positions related to the platform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J75" s="5" t="str">
        <f>Platform!M20</f>
        <v>Given that the platform includes provisions which enable women to have more independence and control over resources or move into leadership roles, they are ready to answer the question on this row.</v>
      </c>
      <c r="K75" s="5" t="str">
        <f>Platform!N20</f>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c r="L75" s="5" t="str">
        <f>Platform!O20</f>
        <v>Given that the platform does not include provisions which enable women to have more independence and control over resources or move into leadership roles, they are not yet ready to answer the question on the right. Please go back to Step 1 and share the high-level guidance provided on column H.</v>
      </c>
    </row>
    <row r="76" spans="1:12" ht="87">
      <c r="A76" s="4" t="s">
        <v>497</v>
      </c>
      <c r="B76" s="7" t="s">
        <v>495</v>
      </c>
      <c r="C76" s="5" t="str">
        <f t="shared" si="4"/>
        <v>Archetype 3-3.2.1</v>
      </c>
      <c r="D76" s="7" t="str">
        <f>Platform!$B$2</f>
        <v>Archetype 3</v>
      </c>
      <c r="E76" s="5" t="str">
        <f>Platform!Q8</f>
        <v>3.2.1</v>
      </c>
      <c r="F76" s="5" t="str">
        <f>Platform!R8</f>
        <v>Inclusive workplace: What percent of members  are women?</v>
      </c>
      <c r="G76" s="5" t="str">
        <f>Platform!S8</f>
        <v>National labor force participation rate, female (% of female population ages 15+) (World Bank)</v>
      </c>
      <c r="H76" s="5" t="str">
        <f>Platform!T8</f>
        <v>2.1.0</v>
      </c>
      <c r="I76" s="14"/>
      <c r="J76" s="5" t="str">
        <f>Platform!V8</f>
        <v>Given that platform collects and analyzes data on the diversity of staff and/or leadership of members or platform management, they are ready to provide the indicator on the right.</v>
      </c>
      <c r="K76" s="5" t="str">
        <f>Platform!W8</f>
        <v>Given that platform does not collect and analyze data on the diversity of staff and/or leadership of members or platform management, they are not yet ready to provide the indicator on the right.</v>
      </c>
      <c r="L76" s="14"/>
    </row>
    <row r="77" spans="1:12" ht="87">
      <c r="B77" s="7" t="s">
        <v>495</v>
      </c>
      <c r="C77" s="5" t="str">
        <f t="shared" si="4"/>
        <v>Archetype 3-3.2.2</v>
      </c>
      <c r="D77" s="7" t="str">
        <f>Platform!$B$2</f>
        <v>Archetype 3</v>
      </c>
      <c r="E77" s="5" t="str">
        <f>Platform!Q9</f>
        <v>3.2.2</v>
      </c>
      <c r="F77" s="5" t="str">
        <f>Platform!R9</f>
        <v>Inclusive workplace: From the total of women members, what percentage are in senior and middle management? (in platform)</v>
      </c>
      <c r="G77" s="5" t="str">
        <f>Platform!S9</f>
        <v>Female share of employment in senior and middle management (ILOSTAT - International Labour Organization)</v>
      </c>
      <c r="H77" s="5" t="str">
        <f>Platform!T9</f>
        <v>2.1.0</v>
      </c>
      <c r="I77" s="14"/>
      <c r="J77" s="5" t="str">
        <f>Platform!V9</f>
        <v>Given that platform collects and analyzes data on the diversity of staff and/or leadership of members or platform management, they are ready to provide the indicator on the right.</v>
      </c>
      <c r="K77" s="5" t="str">
        <f>Platform!W9</f>
        <v>Given that platform does not collect and analyze data on the diversity of staff and/or leadership of members or platform management, they are not yet ready to provide the indicator on the right.</v>
      </c>
      <c r="L77" s="14"/>
    </row>
    <row r="78" spans="1:12" ht="87">
      <c r="B78" s="7" t="s">
        <v>495</v>
      </c>
      <c r="C78" s="5" t="str">
        <f t="shared" si="4"/>
        <v>Archetype 3-3.2.3</v>
      </c>
      <c r="D78" s="7" t="str">
        <f>Platform!$B$2</f>
        <v>Archetype 3</v>
      </c>
      <c r="E78" s="5" t="str">
        <f>Platform!Q10</f>
        <v>3.2.3</v>
      </c>
      <c r="F78" s="5" t="str">
        <f>Platform!R10</f>
        <v>Inclusive workplace: From all senior and middle managers, what percentage are women? (in platform)</v>
      </c>
      <c r="G78" s="5" t="str">
        <f>Platform!S10</f>
        <v>N/A</v>
      </c>
      <c r="H78" s="5" t="str">
        <f>Platform!T10</f>
        <v>2.1.0</v>
      </c>
      <c r="I78" s="14"/>
      <c r="J78" s="5" t="str">
        <f>Platform!V10</f>
        <v>Given that platform collects and analyzes data on the diversity of staff and/or leadership of members or platform management, they are ready to provide the indicator on the right.</v>
      </c>
      <c r="K78" s="5" t="str">
        <f>Platform!W10</f>
        <v>Given that platform does not collect and analyze data on the diversity of staff and/or leadership of members or platform management, they are not yet ready to provide the indicator on the right.</v>
      </c>
      <c r="L78" s="14"/>
    </row>
    <row r="79" spans="1:12" ht="139.15">
      <c r="B79" s="7" t="s">
        <v>495</v>
      </c>
      <c r="C79" s="5" t="str">
        <f t="shared" si="4"/>
        <v>Archetype 3-3.3.1</v>
      </c>
      <c r="D79" s="7" t="str">
        <f>Platform!$B$2</f>
        <v>Archetype 3</v>
      </c>
      <c r="E79" s="5" t="str">
        <f>Platform!Q11</f>
        <v>3.3.1</v>
      </c>
      <c r="F79" s="5" t="str">
        <f>Platform!R11</f>
        <v>Inclusive workplace: If platform members are compensated, how much are women paid on average compared to men per equivalent time unit?(Please fill out IDH's Salary Matrix V.2 to understand how remuneration differs per gender within a job category)</v>
      </c>
      <c r="G79" s="5" t="str">
        <f>Platform!S11</f>
        <v>Wage equality between women and men for similar work (WEF - Global Gender Gap Report)</v>
      </c>
      <c r="H79" s="5" t="str">
        <f>Platform!T11</f>
        <v>2.1.0</v>
      </c>
      <c r="I79" s="14"/>
      <c r="J79" s="5" t="str">
        <f>Platform!V11</f>
        <v>Given that platform collects and analyzes data on the diversity of staff and/or leadership of members or platform management, they are ready to provide the indicator on the right.</v>
      </c>
      <c r="K79" s="5" t="str">
        <f>Platform!W11</f>
        <v>Given that platform does not collect and analyze data on the diversity of staff and/or leadership of members or platform management, they are not yet ready to provide the indicator on the right.</v>
      </c>
      <c r="L79" s="14"/>
    </row>
    <row r="80" spans="1:12" ht="69.599999999999994">
      <c r="A80" s="71"/>
      <c r="B80" s="7" t="s">
        <v>495</v>
      </c>
      <c r="C80" s="5" t="str">
        <f t="shared" si="4"/>
        <v>Archetype 3-4.1.1</v>
      </c>
      <c r="D80" s="7" t="str">
        <f>Platform!$B$2</f>
        <v>Archetype 3</v>
      </c>
      <c r="E80" s="5" t="str">
        <f>Platform!Q12</f>
        <v>4.1.1</v>
      </c>
      <c r="F80" s="5" t="str">
        <f>Platform!R12</f>
        <v>Inclusive consultation: If community consultations are conducted, what percent of participants in  consultations are women?</v>
      </c>
      <c r="G80" s="5" t="str">
        <f>Platform!S12</f>
        <v>National labor force participation rate, female (% of female population ages 15+) (World Bank)</v>
      </c>
      <c r="H80" s="5" t="str">
        <f>Platform!T12</f>
        <v>2.2.0</v>
      </c>
      <c r="I80" s="14"/>
      <c r="J80" s="5" t="str">
        <f>Platform!V12</f>
        <v>Given that platform collects and analyzes data on communities or individuals affected by the intervention, they are ready to provide the indicator on the right.</v>
      </c>
      <c r="K80" s="5" t="str">
        <f>Platform!W12</f>
        <v>Given that platform does not collect and analyze data on communities or individuals affected by the intervention, they are not yet ready to provide the indicator on the right.</v>
      </c>
      <c r="L80" s="14"/>
    </row>
    <row r="81" spans="1:12" ht="87">
      <c r="A81" s="71"/>
      <c r="B81" s="7" t="s">
        <v>495</v>
      </c>
      <c r="C81" s="5" t="str">
        <f t="shared" si="4"/>
        <v>Archetype 3-5.1.1</v>
      </c>
      <c r="D81" s="7" t="str">
        <f>Platform!$B$2</f>
        <v>Archetype 3</v>
      </c>
      <c r="E81" s="5" t="str">
        <f>Platform!Q13</f>
        <v>5.1.1</v>
      </c>
      <c r="F81" s="5" t="str">
        <f>Platform!R13</f>
        <v>Inclusive tailoring: If relevant for platform's policies/compacts/outcomes, what proportion of women have secure land tenure?</v>
      </c>
      <c r="G81" s="5" t="str">
        <f>Platform!S13</f>
        <v>SDG 5.a.1: Share of women among owners or rights-bearers of agricultural land, by type of tenure (FAO)</v>
      </c>
      <c r="H81" s="5" t="str">
        <f>Platform!T13</f>
        <v>2.2.0</v>
      </c>
      <c r="I81" s="14"/>
      <c r="J81" s="5" t="str">
        <f>Platform!V13</f>
        <v>Given that platform collects and analyzes sex-disaggregated data on communities or individuals affected by the intervention, they are ready to provide the indicator on the right.</v>
      </c>
      <c r="K81" s="5" t="str">
        <f>Platform!W13</f>
        <v>Given that platform does not collect and analyze sex-disaggregated data on communities or individuals affected by the intervention, they are not yet ready to provide the indicator on the right.</v>
      </c>
      <c r="L81" s="14"/>
    </row>
    <row r="82" spans="1:12" ht="87">
      <c r="A82" s="71"/>
      <c r="B82" s="7" t="s">
        <v>495</v>
      </c>
      <c r="C82" s="5" t="str">
        <f t="shared" si="4"/>
        <v>Archetype 3-6.1.1</v>
      </c>
      <c r="D82" s="7" t="str">
        <f>Platform!$B$2</f>
        <v>Archetype 3</v>
      </c>
      <c r="E82" s="5" t="str">
        <f>Platform!Q14</f>
        <v>6.1.1</v>
      </c>
      <c r="F82" s="5" t="str">
        <f>Platform!R14</f>
        <v>Independence and control over resources: If community consultations are conducted, what proportion of women are in community leadership roles?</v>
      </c>
      <c r="G82" s="5" t="str">
        <f>Platform!S14</f>
        <v>N/A</v>
      </c>
      <c r="H82" s="5" t="str">
        <f>Platform!T14</f>
        <v>2.2.0</v>
      </c>
      <c r="I82" s="14"/>
      <c r="J82" s="5" t="str">
        <f>Platform!V14</f>
        <v>Given that platform collects and analyzes sex-disaggregated data on communities or individuals affected by the intervention, they are ready to provide the indicator on the right.</v>
      </c>
      <c r="K82" s="5" t="str">
        <f>Platform!W14</f>
        <v>Given that platform does not collect and analyze sex-disaggregated data on communities or individuals affected by the intervention, they are not yet ready to provide the indicator on the right.</v>
      </c>
      <c r="L82" s="14"/>
    </row>
    <row r="83" spans="1:12" ht="409.6">
      <c r="A83" s="4" t="s">
        <v>69</v>
      </c>
      <c r="B83" s="7" t="s">
        <v>492</v>
      </c>
      <c r="C83" s="5" t="str">
        <f t="shared" si="4"/>
        <v>Archetype 4-1.0.0</v>
      </c>
      <c r="D83" s="7" t="str">
        <f>'Indi&amp;Workers'!$B$2</f>
        <v>Archetype 4</v>
      </c>
      <c r="E83" s="5" t="str">
        <f>'Indi&amp;Workers'!B8</f>
        <v>1.0.0</v>
      </c>
      <c r="F83" s="5" t="str">
        <f>'Indi&amp;Workers'!C8</f>
        <v>Gender strategy: Is gender equality a strategic goal for the partner, project or platform, which is communicated about (e.g., in strategic (project) documents, plans, targets, marketing approach etc)?</v>
      </c>
      <c r="G83" s="5" t="str">
        <f>'Indi&amp;Workers'!D8</f>
        <v>Excellent! If the partner/project/platform being screened wants to further strengthen its strategic approach to gender equality, here are a number of recommendations for consideration, broken out by the function of the recommendation:
RESOURCING THE GENDER STRATEGY
· (Re)allocate staff time, tasks, and resources to support execution of the gender strategy, including by designating a technical staff member to drive the gender strategy and serve as the strategic focal point in the partner or project
· Determine staff perceptions on the value of the gender strategy (e.g., through an anonymous survey), and communicate the business case for resourcing it
· Clarify the amount of time and resources informally allocated to the gender strategy in order to develop an estimated budget for the gender strategy workload
MONITORING AND EVALUATING PROGRESS
· Identify measurable indicators that connect to priorities or outcomes established in the gender strategy such as the proportion of female employees that have been able to participate in training, the ratio of income between female and male employees, etc. 
· Allocate resources for developing a measurement and evaluation framework which integrates gender-related KPIs (e.g., proportion of women trained or accessing inputs) to ensure progress is measured and tracked.
· Establish reporting mechanisms to publicly track progress against gender-related KPIs
COMMUNICATING AND ADOPTING THE STRATEGY
· Communicate to the public and stakeholders about the attention the project/partner gives to gender equality. This is an important communication story!
· For partners, communicate to employees about the approach to gender equality by outlining the strategy in a company document, memo or during staff meetings
· As knowledge on gender equality and the partner/project’s strategic approach is generated, develop processes for capturing, reporting, and disseminating this knowledge and lessons learned
· Communicate results!</v>
      </c>
      <c r="H83" s="5" t="str">
        <f>'Indi&amp;Workers'!E8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I83" s="5" t="str">
        <f>'Indi&amp;Workers'!F8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J83" s="14"/>
      <c r="K83" s="14"/>
      <c r="L83" s="14"/>
    </row>
    <row r="84" spans="1:12" ht="409.6">
      <c r="B84" s="7" t="s">
        <v>492</v>
      </c>
      <c r="C84" s="5" t="str">
        <f t="shared" si="4"/>
        <v>Archetype 4-2.0.0</v>
      </c>
      <c r="D84" s="7" t="str">
        <f>'Indi&amp;Workers'!$B$2</f>
        <v>Archetype 4</v>
      </c>
      <c r="E84" s="5" t="str">
        <f>'Indi&amp;Workers'!B9</f>
        <v>2.0.0</v>
      </c>
      <c r="F84" s="5" t="str">
        <f>'Indi&amp;Workers'!C9</f>
        <v>Data collection: Does the partner, project or platform collect data disaggregated by sex, e.g. for staff, customers etc?</v>
      </c>
      <c r="G84" s="5" t="str">
        <f>'Indi&amp;Workers'!D9</f>
        <v>Excellent! If the partner or project being screened wants to further strengthen its sex-disaggregated data collection and analysis, here are a number of recommendations for consideration:
· Collect data on recruitment and retention among women and men to understand where there might be opportunities to better support employees, reduce turnover, and ultimately save recruiting costs (e.g., data on promotions, leadership breakdown, and training)
· Collect data on training/workshop attendance (number of men / women) to understand who is attending training. If women are not attending trainings, consult them to understand why not and what could be done to support their attendance.
· Collect data on women's pathways during recruitment, retention, and advancement (e.g., how many women enter the recruitment pipeline, how many are hired, how many are promoted over time and when)
· Conduct consultations with women in order to gather data to understand women's needs and priorities and use this to adjust and inform internal policies and strategies</v>
      </c>
      <c r="H84" s="5" t="str">
        <f>'Indi&amp;Workers'!E9</f>
        <v>To begin collecting sex disaggregated data in the project or by the partner, you may consider the following:
· Collect gender-disaggregated data on employee recruitment, pay, promotion, skills training, and turnover
· Collect gender-disaggregated data on male and female workers and/or customers
· Collect data to help understand the different roles of men and women and use this to inform interventions</v>
      </c>
      <c r="I84" s="5" t="str">
        <f>'Indi&amp;Workers'!F9</f>
        <v>To begin collecting sex disaggregated data in the project or by the partner, you may consider the following:
· Collect gender-disaggregated data on employee recruitment, pay, promotion, skills training, and turnover
· Collect gender-disaggregated data on male and female workers and/or customers
· Collect data to help understand the different roles of men and women and use this to inform interventions</v>
      </c>
      <c r="J84" s="14"/>
      <c r="K84" s="14"/>
      <c r="L84" s="14"/>
    </row>
    <row r="85" spans="1:12" ht="409.6">
      <c r="B85" s="7" t="s">
        <v>492</v>
      </c>
      <c r="C85" s="5" t="str">
        <f t="shared" si="4"/>
        <v>Archetype 4-3.0.0</v>
      </c>
      <c r="D85" s="7" t="str">
        <f>'Indi&amp;Workers'!$B$2</f>
        <v>Archetype 4</v>
      </c>
      <c r="E85" s="5" t="str">
        <f>'Indi&amp;Workers'!B10</f>
        <v>3.0.0</v>
      </c>
      <c r="F85" s="5" t="str">
        <f>'Indi&amp;Workers'!C10</f>
        <v>Inclusive workplace: Does the partner, project or platform have, implement or work to put in place policies or practices to make the workplace inclusive for both women and men (e.g., equal payment policies; sexual harassment prevention and reporting mechanisms; training on gender-based violence; targets for number of women hired)?</v>
      </c>
      <c r="G85" s="5" t="str">
        <f>'Indi&amp;Workers'!D10</f>
        <v>Excellent! If the partner or project being screened wants to further strengthen its workplace inclusivity, here are a number of recommendations for consideration: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employees (e.g., community members, smallholder farms); ensure employees involved in these procedures are trained to handle different potential cases and that whistle-blowing measures are in place to assure trust and transparency
· Regularly review and update disciplinary procedures, and conduct organization-wide training on violence or sexual harassment at the workplace and in external settings.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Develop policies to support diversity and inclusion in the organization – across hiring, pay, training, promotion opportunities etc.
· Recruit and train both women and men to serve as leaders of workers committees etc</v>
      </c>
      <c r="H85" s="5" t="str">
        <f>'Indi&amp;Workers'!E10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I85" s="5" t="str">
        <f>'Indi&amp;Workers'!F10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J85" s="14"/>
      <c r="K85" s="14"/>
      <c r="L85" s="14"/>
    </row>
    <row r="86" spans="1:12" ht="409.6">
      <c r="B86" s="7" t="s">
        <v>492</v>
      </c>
      <c r="C86" s="5" t="str">
        <f t="shared" si="4"/>
        <v>Archetype 4-4.0.0</v>
      </c>
      <c r="D86" s="7" t="str">
        <f>'Indi&amp;Workers'!$B$2</f>
        <v>Archetype 4</v>
      </c>
      <c r="E86" s="5" t="str">
        <f>'Indi&amp;Workers'!B11</f>
        <v>4.0.0</v>
      </c>
      <c r="F86" s="5" t="str">
        <f>'Indi&amp;Workers'!C11</f>
        <v>Inclusive consultation: Does the partner or project have policies or practices in place to empower and engage women in the workplace (e.g., mentorship or leadership programs, flexible hours, parental leave etc.) and ensure their voices are heard in decision making (e.g. through consultation processes)?</v>
      </c>
      <c r="G86" s="5" t="str">
        <f>'Indi&amp;Workers'!D11</f>
        <v>Excellent! If the partner or project being screened wants to further strengthen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v>
      </c>
      <c r="H86" s="5" t="str">
        <f>'Indi&amp;Workers'!E11</f>
        <v>To begin improving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v>
      </c>
      <c r="I86" s="5" t="str">
        <f>'Indi&amp;Workers'!F11</f>
        <v>To begin improving the empowerment of women among workers and increasing the gender-intentionality of its consultations, here are a number of recommendations for consideration:
WOMEN IN THE WORKPLACE
· Ensure women workers feel safe and comfortable commuting to and from work, and, if they do not, provide alternative forms of transport, particularly for early morning or late night shifts
· Provide or subsidize childcare support at the firm level or regular, predictable hours which make planning for childcare easier
· Ensure facilities (and supportive policies) are in place for women to access toilets, manage their menstruation, breast feed, etc.
· Consider setting quotas for women’s participation in management and put in place mentorship schemes to support women to take on management positions (in addition to equal hiring and selection processes)
· Ensure there are supportive policies on parental leave and flexible working hours to allow women (and men!) the flexibility to balance work and their home life. 
INCLUSIVE CONSULTATION
· Ensure women have the opportunity to participate in and form associations and unions. It may be relevant to support women to form women’s collectives or women’s branches within workers associations.
· Support associations and women leaders to conduct consultations with women to understand needs and demands ahead of meetings with management or dialogues to ensure their voices are heard. 
· Ensure association and union meetings are held at times that allow women workers to attend. Consider needs such as working schedule, household responsibilities (after work), travel needs (e.g. are they able to travel after dark) etc., and use this to inform meeting times.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For example, by identifying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
· Identify the program representatives able to attract a diverse group to consultations, trainings etc.,  (e.g., reviewing by data on workshop attendance m/f) and capture any lessons on why/how they are able to do this</v>
      </c>
      <c r="J86" s="14"/>
      <c r="K86" s="14"/>
      <c r="L86" s="14"/>
    </row>
    <row r="87" spans="1:12" ht="409.6">
      <c r="B87" s="7" t="s">
        <v>492</v>
      </c>
      <c r="C87" s="5" t="str">
        <f t="shared" ref="C87" si="5">D87&amp;"-"&amp;E87</f>
        <v>Archetype 4-6.0.0</v>
      </c>
      <c r="D87" s="7" t="str">
        <f>'Indi&amp;Workers'!$B$2</f>
        <v>Archetype 4</v>
      </c>
      <c r="E87" s="5" t="str">
        <f>'Indi&amp;Workers'!B12</f>
        <v>6.0.0</v>
      </c>
      <c r="F87" s="5" t="str">
        <f>'Indi&amp;Workers'!C12</f>
        <v xml:space="preserve">Independence and control over resources: - Does the partner or project integrate activities that enable women to have more independence and control over resources (e.g., control in household spending decisions; leadership positions in cooperatives; access to finance, loans and credit etc.) or move into roles in which they can gain more value (e.g., collectives, cooperatives and associations, leadership roles, management positions, etc.)? </v>
      </c>
      <c r="G87" s="5" t="str">
        <f>'Indi&amp;Workers'!D12</f>
        <v>Excellent! If the partner or project being screened wants to strengthen their efforts to increase women’s leadership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v>
      </c>
      <c r="H87" s="5" t="str">
        <f>'Indi&amp;Workers'!E12</f>
        <v xml:space="preserve">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v>
      </c>
      <c r="I87" s="5" t="str">
        <f>'Indi&amp;Workers'!F12</f>
        <v xml:space="preserve">To start addressing women's leadership opportunities and control over resources, here are a number of recommendations for consideration:
GENERAL
· Assign contracts to individuals within households and/or joint contracts instead of only to household heads
· Support women's self-help groups and women's collectives within the workplace as a mechanism for greater autonomy, leadership, and decision-making power. This may include supporting women to establish collectives, encouraging them to use their collective as a platform for (workplace) representation, by supporting the women’s groups to establish VSLAs/savings groups etc.
· Ensure women are able to benefit from income increases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management level and leadership) roles, including gender norms and stereotypes around leadership, unpaid care, domestic work, possible fees etc.,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information about new associations, and leadership or market opportunities are shared through communication channels used by both men and women
· Encourage women’s association membership, leadership, and access to decision-making. Also consider setting up women’s collectives or linking to existing women’s groups to provide a channel for women’s voices to be heard. 
· Explicitly invite women to leadership positions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v>
      </c>
      <c r="J87" s="14"/>
      <c r="K87" s="14"/>
      <c r="L87" s="14"/>
    </row>
    <row r="88" spans="1:12" ht="409.6">
      <c r="A88" s="4" t="s">
        <v>493</v>
      </c>
      <c r="B88" s="7" t="s">
        <v>494</v>
      </c>
      <c r="C88" s="5" t="str">
        <f t="shared" si="4"/>
        <v>Archetype 4-1.1.0</v>
      </c>
      <c r="D88" s="7" t="str">
        <f>'Indi&amp;Workers'!$B$2</f>
        <v>Archetype 4</v>
      </c>
      <c r="E88" s="5" t="str">
        <f>'Indi&amp;Workers'!H8</f>
        <v>1.1.0</v>
      </c>
      <c r="F88" s="5" t="str">
        <f>'Indi&amp;Workers'!I8</f>
        <v>Gender strategy: Does the partner or project allocate resources (e.g., financial, human capital) towards executing its gender strategy?</v>
      </c>
      <c r="G88" s="5" t="str">
        <f>'Indi&amp;Workers'!J8</f>
        <v xml:space="preserve">Excellent! If the IDH partner or project being screened is interested in strengthening its allocation of resources, here are a number of recommendations:
· Clearly outline the activities underlying the gender strategy that will be budgeted, for example, capacity and skills enhancement of workers
· Expand the technical capacity of project/partner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
</v>
      </c>
      <c r="H88" s="5" t="str">
        <f>'Indi&amp;Workers'!K8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I88" s="5" t="str">
        <f>'Indi&amp;Workers'!L8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J88" s="5" t="str">
        <f>'Indi&amp;Workers'!M8</f>
        <v>Given that gender equality is a strategic goal the partner / project communicates about, the partner is ready to answer the question on this row.</v>
      </c>
      <c r="K88" s="5" t="str">
        <f>'Indi&amp;Workers'!N8</f>
        <v>Given that gender equality is not a strategic goal that the partner / project communicates about, the partner is not yet ready to answer the question on the right. Please go back to Step 1 and share the high-level guidance provided on column H.</v>
      </c>
      <c r="L88" s="5" t="str">
        <f>'Indi&amp;Workers'!O8</f>
        <v>Given that gender equality is not a strategic goal that the partner / project communicates about, the partner is not yet ready to answer the question on the right. Please go back to Step 1 and share the high-level guidance provided on column H.</v>
      </c>
    </row>
    <row r="89" spans="1:12" ht="409.6">
      <c r="B89" s="7" t="s">
        <v>494</v>
      </c>
      <c r="C89" s="5" t="str">
        <f t="shared" si="4"/>
        <v>Archetype 4-1.2.0</v>
      </c>
      <c r="D89" s="7" t="str">
        <f>'Indi&amp;Workers'!$B$2</f>
        <v>Archetype 4</v>
      </c>
      <c r="E89" s="5" t="str">
        <f>'Indi&amp;Workers'!H9</f>
        <v>1.2.0</v>
      </c>
      <c r="F89" s="5" t="str">
        <f>'Indi&amp;Workers'!I9</f>
        <v>Gender strategy: Does the partner or project track gender-related KPIs as part of their gender equality strategy with clear actions, targets, and goals?</v>
      </c>
      <c r="G89" s="5" t="str">
        <f>'Indi&amp;Workers'!J9</f>
        <v>Excellent! If the partner or project wants to strengthen its tracking of gender-related KPIs, here are a number of recommendations you could adopt: 
· Allocate resources for measuring and assessing progress on gender-related KPIs (e.g., proportion of women trained or accessing inputs) 
· Develop a theory of change to identify the change pathways the partner of project works on to support communication, monitoring and attention for the gender strategy
· Establish a monitoring and evaluation framework (based on the Theory of Change) to track progress on gender-strategic KPIs, and strengthen staff capacity to utilize it
· Establish formal reporting mechanisms to publicly track progress against gender-related KPIs</v>
      </c>
      <c r="H89" s="5" t="str">
        <f>'Indi&amp;Workers'!K9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(based on the Theory of Change) to track progress on gender-strategic KPIs, and strengthen staff capacity to utilize it</v>
      </c>
      <c r="I89" s="5" t="str">
        <f>'Indi&amp;Workers'!L9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(based on the Theory of Change) to track progress on gender-strategic KPIs, and strengthen staff capacity to utilize it</v>
      </c>
      <c r="J89" s="5" t="str">
        <f>'Indi&amp;Workers'!M9</f>
        <v>Given that gender equality is a strategic goal the partner or project communicates about, the partner is ready to answer the question on this row.</v>
      </c>
      <c r="K89" s="5" t="str">
        <f>'Indi&amp;Workers'!N9</f>
        <v>Given that gender equality is not a strategic goal that the partner / project communicates about, the partner is not yet ready to answer the question on the right. Please go back to Step 1 and share the high-level guidance provided on column H.</v>
      </c>
      <c r="L89" s="5" t="str">
        <f>'Indi&amp;Workers'!O9</f>
        <v>Given that gender equality is not a strategic goal that the partner / project communicates about, the partner is not yet ready to answer the question on the right. Please go back to Step 1 and share the high-level guidance provided on column H.</v>
      </c>
    </row>
    <row r="90" spans="1:12" ht="278.45">
      <c r="B90" s="7" t="s">
        <v>494</v>
      </c>
      <c r="C90" s="5" t="str">
        <f t="shared" si="4"/>
        <v>Archetype 4-2.1.0</v>
      </c>
      <c r="D90" s="7" t="str">
        <f>'Indi&amp;Workers'!$B$2</f>
        <v>Archetype 4</v>
      </c>
      <c r="E90" s="5" t="str">
        <f>'Indi&amp;Workers'!H10</f>
        <v>2.1.0</v>
      </c>
      <c r="F90" s="5" t="str">
        <f>'Indi&amp;Workers'!I10</f>
        <v>Data collection: Does the partner or project collect and analyze sex-diaggregated data on employees?</v>
      </c>
      <c r="G90" s="5" t="str">
        <f>'Indi&amp;Workers'!J10</f>
        <v>Excellent! In Step 3 of the tool, there will be a series of quantitative questions that will help you gather data related to this question.</v>
      </c>
      <c r="H90" s="5" t="str">
        <f>'Indi&amp;Workers'!K10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 or rates of advancement / leadership opportunities</v>
      </c>
      <c r="I90" s="5" t="e">
        <f>'Indi&amp;Workers'!#REF!</f>
        <v>#REF!</v>
      </c>
      <c r="J90" s="5" t="str">
        <f>'Indi&amp;Workers'!M10</f>
        <v>Given the partner/project collects and analyzes sex-disaggregated data, they are ready to answer the question on this row.</v>
      </c>
      <c r="K90" s="5" t="str">
        <f>'Indi&amp;Workers'!N10</f>
        <v>Given the partner/project does not collect sex-disaggregated data, they are not yet ready to answer the question on the right. Please go back to Step 1 and share the high-level guidance provided on column H.</v>
      </c>
      <c r="L90" s="5" t="str">
        <f>'Indi&amp;Workers'!O10</f>
        <v>Given the partner/project does not collect sex-disaggregated data, they are not yet ready to answer the question on the right. Please go back to Step 1 and share the high-level guidance provided on column H.</v>
      </c>
    </row>
    <row r="91" spans="1:12" ht="409.6">
      <c r="B91" s="7" t="s">
        <v>494</v>
      </c>
      <c r="C91" s="5" t="str">
        <f t="shared" si="4"/>
        <v>Archetype 4-3.1.0</v>
      </c>
      <c r="D91" s="7" t="str">
        <f>'Indi&amp;Workers'!$B$2</f>
        <v>Archetype 4</v>
      </c>
      <c r="E91" s="5" t="str">
        <f>'Indi&amp;Workers'!H11</f>
        <v>3.1.0</v>
      </c>
      <c r="F91" s="5" t="str">
        <f>'Indi&amp;Workers'!I11</f>
        <v xml:space="preserve">Inclusive workplace: Does the partner or project have procedures that allow victims of violence and/or harassment to report it without fear of being in danger or it affecting their jobs (e.g., trusted advisor - appointed members of staff survivors can confide in, emergency hotlines, anonymous two-way communication apps)? </v>
      </c>
      <c r="G91" s="5" t="str">
        <f>'Indi&amp;Workers'!J11</f>
        <v>Excellent! If the partner or project being screened wants to strengthen its procedures, you may suggest the regular review and update of disciplinary procedures, and the implementation of organization-wide training on violence or sexual harassment at the workplace</v>
      </c>
      <c r="H91" s="5" t="str">
        <f>'Indi&amp;Workers'!K11</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I91" s="5" t="str">
        <f>'Indi&amp;Workers'!L11</f>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J91" s="5" t="str">
        <f>'Indi&amp;Workers'!M11</f>
        <v>Given the partner has policies and practices to make the workplace inclusive for both women and men, the partner is ready to answer the question on this row.</v>
      </c>
      <c r="K91" s="5" t="str">
        <f>'Indi&amp;Workers'!N11</f>
        <v>Given the partner does not yet have policies and practices to make the workplace inclusive for both women and men, the partner is not yet ready to answer the question on the right. Please go back to Step 1 and share the high-level guidance provided on column H.</v>
      </c>
      <c r="L91" s="5" t="str">
        <f>'Indi&amp;Workers'!O11</f>
        <v>Given the partner does not yet have policies and practices to make the workplace inclusive for both women and men, the partner is not yet ready to answer the question on the right. Please go back to Step 1 and share the high-level guidance provided on column H.</v>
      </c>
    </row>
    <row r="92" spans="1:12" ht="409.6">
      <c r="B92" s="7" t="s">
        <v>494</v>
      </c>
      <c r="C92" s="5" t="str">
        <f t="shared" si="4"/>
        <v>Archetype 4-3.2.0</v>
      </c>
      <c r="D92" s="7" t="str">
        <f>'Indi&amp;Workers'!$B$2</f>
        <v>Archetype 4</v>
      </c>
      <c r="E92" s="5" t="str">
        <f>'Indi&amp;Workers'!H12</f>
        <v>3.2.0</v>
      </c>
      <c r="F92" s="5" t="str">
        <f>'Indi&amp;Workers'!I12</f>
        <v>Inclusive workplace: Are there specific targets in place to recruit or retain women and ensure women are represented at all levels of the organization/company?</v>
      </c>
      <c r="G92" s="5" t="str">
        <f>'Indi&amp;Workers'!J12</f>
        <v>Excellent! In Step 3 of the tool, there will be a series of quantitative questions that will help you gather data on related to this question.</v>
      </c>
      <c r="H92" s="5" t="str">
        <f>'Indi&amp;Workers'!K12</f>
        <v>To help the IDH partner / project partners promote a staff that reflects the diversity of customers served, you may consider suggesting they assess the current recruitment, retention, and advancement practices and diagnose where there might be challenges. For example:
· Develop policies to support diversity and inclusion in the organization – across hiring, pay, training, promotion opportunities etc.
· Set targets for gender diversity in recruitment and establish mechanisms to track gender disaggregated data against them throughout the process
· When recruiting, reduce potential biases by providing trainings for recruiters on unconscious bias, anonymizing screening of resumes or experience, and by establishing gender-balanced interview panels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When working to retain employees, implement policies and benefits that make the workplace more inclusive for women, such as paid parental leave, flexible working (e.g., augmented hours, remote work, work from home), on-site childcare facilities, and on-site lactation accommodation
· When working to support women's career advancement, ensure to provide tailored mentoring, coaching, or training tailored to female staff
· When working to support women's career advancement, reduce potential biases by establishing HR Committees or Employee Resource Groups to track gendered outcomes in promotions or other forms of advancements and provide regular trainings on unconscious bias in performance review processes</v>
      </c>
      <c r="I92" s="5" t="str">
        <f>'Indi&amp;Workers'!L12</f>
        <v>To help the IDH partner / project partners promote a staff that reflects the diversity of customers served, you may consider suggesting they assess the current recruitment, retention, and advancement practices and diagnose where there might be challenges. For example:
· Develop policies to support diversity and inclusion in the organization – across hiring, pay, training, promotion opportunities etc.
· Set targets for gender diversity in recruitment and establish mechanisms to track gender disaggregated data against them throughout the process
· When recruiting, reduce potential biases by providing trainings for recruiters on unconscious bias, anonymizing screening of resumes or experience, and by establishing gender-balanced interview panels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When working to retain employees, implement policies and benefits that make the workplace more inclusive for women, such as paid parental leave, flexible working (e.g., augmented hours, remote work, work from home), on-site childcare facilities, and on-site lactation accommodation
· When working to support women's career advancement, ensure to provide tailored mentoring, coaching, or training tailored to female staff
· When working to support women's career advancement, reduce potential biases by establishing HR Committees or Employee Resource Groups to track gendered outcomes in promotions or other forms of advancements and provide regular trainings on unconscious bias in performance review processes</v>
      </c>
      <c r="J92" s="5" t="str">
        <f>'Indi&amp;Workers'!M12</f>
        <v>Given the partner has policies and practices to make the workplace inclusive for both women and men, the partner is ready to answer the question on this row.</v>
      </c>
      <c r="K92" s="5" t="str">
        <f>'Indi&amp;Workers'!N12</f>
        <v>Given the partner does not yet have policies and practices to make the workplace inclusive for both women and men, the partner is not yet ready to answer the question on the right. Please go back to Step 1 and share the high-level guidance provided on column H.</v>
      </c>
      <c r="L92" s="5" t="str">
        <f>'Indi&amp;Workers'!O12</f>
        <v>Given the partner does not yet have policies and practices to make the workplace inclusive for both women and men, the partner is not yet ready to answer the question on the right. Please go back to Step 1 and share the high-level guidance provided on column H.</v>
      </c>
    </row>
    <row r="93" spans="1:12" ht="409.6">
      <c r="B93" s="7" t="s">
        <v>494</v>
      </c>
      <c r="C93" s="5" t="str">
        <f t="shared" si="4"/>
        <v>Archetype 4-3.3.0</v>
      </c>
      <c r="D93" s="7" t="str">
        <f>'Indi&amp;Workers'!$B$2</f>
        <v>Archetype 4</v>
      </c>
      <c r="E93" s="5" t="str">
        <f>'Indi&amp;Workers'!H13</f>
        <v>3.3.0</v>
      </c>
      <c r="F93" s="5" t="str">
        <f>'Indi&amp;Workers'!I13</f>
        <v>Inclusive workplace: Does the partner / project partners pay a fair wage, including equal pay for equal work between women and men?</v>
      </c>
      <c r="G93" s="5" t="str">
        <f>'Indi&amp;Workers'!J13</f>
        <v>Excellent! In Step 3 of the tool, there will be a series of quantitative questions that will help you gather data on related to this question.</v>
      </c>
      <c r="H93" s="5" t="str">
        <f>'Indi&amp;Workers'!K13</f>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I93" s="5" t="str">
        <f>'Indi&amp;Workers'!L13</f>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J93" s="5" t="str">
        <f>'Indi&amp;Workers'!M13</f>
        <v>Given the partner has policies and practices to make the workplace inclusive for both women and men, the partner is ready to answer the question on this row.</v>
      </c>
      <c r="K93" s="5" t="str">
        <f>'Indi&amp;Workers'!N13</f>
        <v>Given the partner does not yet have policies and practices to make the workplace inclusive for both women and men, the partner is not yet ready to answer the question on the right. Please go back to Step 1 and share the high-level guidance provided on column H.</v>
      </c>
      <c r="L93" s="5" t="str">
        <f>'Indi&amp;Workers'!O13</f>
        <v>Given the partner does not yet have policies and practices to make the workplace inclusive for both women and men, the partner is not yet ready to answer the question on the right. Please go back to Step 1 and share the high-level guidance provided on column H.</v>
      </c>
    </row>
    <row r="94" spans="1:12" ht="409.6">
      <c r="B94" s="7" t="s">
        <v>494</v>
      </c>
      <c r="C94" s="5" t="str">
        <f t="shared" si="4"/>
        <v>Archetype 4-3.4.0</v>
      </c>
      <c r="D94" s="7" t="str">
        <f>'Indi&amp;Workers'!$B$2</f>
        <v>Archetype 4</v>
      </c>
      <c r="E94" s="5" t="str">
        <f>'Indi&amp;Workers'!H14</f>
        <v>3.4.0</v>
      </c>
      <c r="F94" s="5" t="str">
        <f>'Indi&amp;Workers'!I14</f>
        <v>Inclusive workplace: Does the partner take gender into account when responding to external shocks and crises (e.g., natural disasters, pandemics, etc.)?</v>
      </c>
      <c r="G94" s="5" t="str">
        <f>'Indi&amp;Workers'!J14</f>
        <v>Excellent! In Step 3 of the tool, there will be a series of quantitative questions that will help you gather data on related to this question.</v>
      </c>
      <c r="H94" s="5" t="str">
        <f>'Indi&amp;Workers'!K14</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Ensure female employees inform the design of company responses to crisis, including taking into account how gender norms and stereotypes, as well as gender inequalities may cause shocks to affect them differently (e.g., increase in unpaid care and domestic work)
· Develop additional support and communication mechanisms for female employees based on their needs and preferences
· Consider whether flexibility-supporting processes, such as the ability to work from home, limitations on travel, etc. are more or less feasible as a result of external shocks</v>
      </c>
      <c r="I94" s="5" t="str">
        <f>'Indi&amp;Workers'!L14</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Ensure female employees inform the design of company responses to crisis, including taking into account how gender norms and stereotypes, as well as gender inequalities may cause shocks to affect them differently (e.g., increase in unpaid care and domestic work)
· Develop additional support and communication mechanisms for female employees based on their needs and preferences
· Consider whether flexibility-supporting processes, such as the ability to work from home, limitations on travel, etc. are more or less feasible as a result of external shocks</v>
      </c>
      <c r="J94" s="5" t="str">
        <f>'Indi&amp;Workers'!M14</f>
        <v>Given the partner has policies and practices to make the workplace inclusive for both women and men, the partner is ready to answer the question on this row.</v>
      </c>
      <c r="K94" s="5" t="str">
        <f>'Indi&amp;Workers'!N14</f>
        <v>Given the partner does not yet have policies and practices to make the workplace inclusive for both women and men, the partner is not yet ready to answer the question on the right. Please go back to Step 1 and share the high-level guidance provided on column H.</v>
      </c>
      <c r="L94" s="5" t="str">
        <f>'Indi&amp;Workers'!O14</f>
        <v>Given the partner does not yet have policies and practices to make the workplace inclusive for both women and men, the partner is not yet ready to answer the question on the right. Please go back to Step 1 and share the high-level guidance provided on column H.</v>
      </c>
    </row>
    <row r="95" spans="1:12" ht="409.6">
      <c r="B95" s="7" t="s">
        <v>494</v>
      </c>
      <c r="C95" s="5" t="str">
        <f t="shared" si="4"/>
        <v>Archetype 4-4.1.0</v>
      </c>
      <c r="D95" s="7" t="str">
        <f>'Indi&amp;Workers'!$B$2</f>
        <v>Archetype 4</v>
      </c>
      <c r="E95" s="5" t="str">
        <f>'Indi&amp;Workers'!H15</f>
        <v>4.1.0</v>
      </c>
      <c r="F95" s="5" t="str">
        <f>'Indi&amp;Workers'!I15</f>
        <v>Inclusive consultation: Does the partner or project provide support programs for first-time workers/earners, who may face social or familial backlash? (e.g., conflict coaching, household decision making discussions)</v>
      </c>
      <c r="G95" s="5" t="str">
        <f>'Indi&amp;Workers'!J15</f>
        <v>Excellent! In Step 3 of the tool, there will be a series of quantitative questions that will help you gather data on related to this question. This should be complemented with qualitative data collection to understand shifting norms and power dynamics</v>
      </c>
      <c r="H95" s="5" t="str">
        <f>'Indi&amp;Workers'!K15</f>
        <v xml:space="preserve">To provide support to female workers, you may consider one or more of the following recommendations:
- Provide orientation materials for the family specifically, to familiarize them with the day-to-day work and combat false notions and concerns around safety 
- Provide training to women employees on how to navigate difficult conversations at home due to changes in their financial dependency
- Facilitate guided conversations in which staff can mediate family concerns (e.g., around traveling)
- Alongside employment, provide regular behavior change communication around women's employment and income to shift family perspectives and social norms
- Empower women employees with trainings on money management (e.g., savings, loans) and consider supporting women to set up their own VSLAs/savings groups.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I95" s="5" t="str">
        <f>'Indi&amp;Workers'!L15</f>
        <v xml:space="preserve">To provide support to female workers, you may consider one or more of the following recommendations:
- Provide orientation materials for the family specifically, to familiarize them with the day-to-day work and combat false notions and concerns around safety 
- Provide training to women employees on how to navigate difficult conversations at home due to changes in their financial dependency
- Facilitate guided conversations in which staff can mediate family concerns (e.g., around traveling)
- Alongside employment, provide regular behavior change communication around women's employment and income to shift family perspectives and social norms
- Empower women employees with trainings on money management (e.g., savings, loans) and consider supporting women to set up their own VSLAs/savings groups.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J95" s="5" t="str">
        <f>'Indi&amp;Workers'!M15</f>
        <v>Given that the partner/project has policies and procedures in place to empower women employees, they are ready to answer the question on this row.</v>
      </c>
      <c r="K95" s="5" t="str">
        <f>'Indi&amp;Workers'!N15</f>
        <v>Given that the partner/project does not have policies and procedures in place to empower women employees, they are not yet ready to answer the question on the right. Please go back to Step 1 and share the high-level guidance provided on column H.</v>
      </c>
      <c r="L95" s="5" t="str">
        <f>'Indi&amp;Workers'!O15</f>
        <v>Given that the partner/project does not have policies and procedures in place to empower women employees, they are not yet ready to answer the question on the right. Please go back to Step 1 and share the high-level guidance provided on column H.</v>
      </c>
    </row>
    <row r="96" spans="1:12" ht="278.45">
      <c r="B96" s="7" t="s">
        <v>494</v>
      </c>
      <c r="C96" s="5" t="str">
        <f t="shared" si="4"/>
        <v>Archetype 4-4.2.0</v>
      </c>
      <c r="D96" s="7" t="str">
        <f>'Indi&amp;Workers'!$B$2</f>
        <v>Archetype 4</v>
      </c>
      <c r="E96" s="5" t="str">
        <f>'Indi&amp;Workers'!H16</f>
        <v>4.2.0</v>
      </c>
      <c r="F96" s="5" t="str">
        <f>'Indi&amp;Workers'!I16</f>
        <v>Inclusive consultation: Does the partner or project provide additional employee benefits tailored to women's lived realities? (e.g., safe and secure transport for night shifts, childcare, etc.)</v>
      </c>
      <c r="G96" s="5" t="str">
        <f>'Indi&amp;Workers'!J16</f>
        <v>Excellent! In Step 3 of the tool, there will be a series of indicators to interpret related to other questions of Step 2.</v>
      </c>
      <c r="H96" s="5" t="str">
        <f>'Indi&amp;Workers'!K16</f>
        <v>To provide tailored benefits to workers, you may consider one or more of the following recommendations:
- Ensure women workers feel safe and comfortable commuting to and from work, and, if they do not, provide alternative forms of transport, particularly for early morning or late night shifts, or adapt their shifts to fit their schedule and needs.
- Provide or subsidize childcare support at the firm level or regular, predictable hours which make planning for childcare easier
· Support women's self-help groups and women's collectives as a mechanism for greater autonomy, leadership, and decision-making power</v>
      </c>
      <c r="I96" s="5" t="str">
        <f>'Indi&amp;Workers'!L16</f>
        <v>To provide tailored benefits to workers, you may consider one or more of the following recommendations:
- Ensure women workers feel safe and comfortable commuting to and from work, and, if they do not, provide alternative forms of transport, particularly for early morning or late night shifts, or adapt their shifts to fit their schedule and needs.
- Provide or subsidize childcare support at the firm level or regular, predictable hours which make planning for childcare easier
· Support women's self-help groups and women's collectives as a mechanism for greater autonomy, leadership, and decision-making power</v>
      </c>
      <c r="J96" s="5" t="str">
        <f>'Indi&amp;Workers'!M16</f>
        <v>Given that the partner/project has policies and procedures in place to empower women employees, they are ready to answer the question on this row.</v>
      </c>
      <c r="K96" s="5" t="str">
        <f>'Indi&amp;Workers'!N16</f>
        <v>Given that the partner/project does not have policies and procedures in place to empower women employees, they are not yet ready to answer the question on the right. Please go back to Step 1 and share the high-level guidance provided on column H.</v>
      </c>
      <c r="L96" s="5" t="str">
        <f>'Indi&amp;Workers'!O16</f>
        <v>Given that the partner/project does not have policies and procedures in place to empower women employees, they are not yet ready to answer the question on the right. Please go back to Step 1 and share the high-level guidance provided on column H.</v>
      </c>
    </row>
    <row r="97" spans="1:12" ht="409.6">
      <c r="B97" s="7" t="s">
        <v>494</v>
      </c>
      <c r="C97" s="5" t="str">
        <f t="shared" ref="C97" si="6">D97&amp;"-"&amp;E97</f>
        <v>Archetype 4-6.1.0</v>
      </c>
      <c r="D97" s="7" t="str">
        <f>'Indi&amp;Workers'!$B$2</f>
        <v>Archetype 4</v>
      </c>
      <c r="E97" s="5" t="str">
        <f>'Indi&amp;Workers'!H17</f>
        <v>6.1.0</v>
      </c>
      <c r="F97" s="5" t="str">
        <f>'Indi&amp;Workers'!I17</f>
        <v>Independence and control over resources: Does the intervention promote women's leadership (e.g., in the workplace or at the community level)? If so, are women encouraged to and supported in assuming leadership positions and equally able to access leadership positions (e.g., not dependent on land ownership)?</v>
      </c>
      <c r="G97" s="5" t="str">
        <f>'Indi&amp;Workers'!J17</f>
        <v>Excellent! In Step 3 of the tool, there will be a series of quantitative questions that will help you gather data on related to this question. This should be complemented with qualitative data collection to understand shifting norms and power dynamics</v>
      </c>
      <c r="H97" s="5" t="str">
        <f>'Indi&amp;Workers'!K17</f>
        <v>To help promote women's leadership, you may consider one or more of the following recommendations:
· Identify barriers to women's positioning in leadership roles, including gender norms and stereotypes around leadership, unpaid care and domestic work (through consultations including with women to identify their needs) and find opportunities to address them 
· Consider delivering messaging promoting the value of women's leadership as part of the intervention in order to combat gender stereotypes inhibiting women's leadership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 Ensure that information about new associations and leadership  opportunities are shared through communication channels used by both men and women and that women are explicitly invited to participate / encouraged to apply.
· Support women's self-help groups and women's collectives as a mechanism for greater autonomy, leadership, and decision-making power, also as a channel into formal decision making processes. Women's collectives / branches will allow them to discuss their needs and identify their needs/priorities before entering formal decision making spaces.</v>
      </c>
      <c r="I97" s="5" t="str">
        <f>'Indi&amp;Workers'!L17</f>
        <v>To help promote women's leadership, you may consider one or more of the following recommendations:
· Identify barriers to women's positioning in leadership roles, including gender norms and stereotypes around leadership, unpaid care and domestic work (through consultations including with women to identify their needs) and find opportunities to address them 
· Consider delivering messaging promoting the value of women's leadership as part of the intervention in order to combat gender stereotypes inhibiting women's leadership
· Provide resources, encouragement, and other support (e.g., business development services, leadership training etc.) to women interested in assuming higher-value and/or leadership roles to build their skills and agency.
· Encourage association membership, leadership, and access to decision-making
· Ensure that information about new associations and leadership  opportunities are shared through communication channels used by both men and women and that women are explicitly invited to participate / encouraged to apply.
· Support women's self-help groups and women's collectives as a mechanism for greater autonomy, leadership, and decision-making power, also as a channel into formal decision making processes. Women's collectives / branches will allow them to discuss their needs and identify their needs/priorities before entering formal decision making spaces.</v>
      </c>
      <c r="J97" s="5" t="str">
        <f>'Indi&amp;Workers'!M17</f>
        <v>Given that the partner /project intervention and actitivies enable women to have more independence and control over resources or move into leadership roles, they are ready to answer the question on this row.</v>
      </c>
      <c r="K97" s="5" t="str">
        <f>'Indi&amp;Workers'!N17</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c r="L97" s="5" t="str">
        <f>'Indi&amp;Workers'!O17</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row r="98" spans="1:12" ht="409.6">
      <c r="B98" s="7" t="s">
        <v>494</v>
      </c>
      <c r="C98" s="5" t="str">
        <f t="shared" ref="C98" si="7">D98&amp;"-"&amp;E98</f>
        <v>Archetype 4-6.2.0</v>
      </c>
      <c r="D98" s="7" t="str">
        <f>'Indi&amp;Workers'!$B$2</f>
        <v>Archetype 4</v>
      </c>
      <c r="E98" s="5" t="str">
        <f>'Indi&amp;Workers'!H18</f>
        <v>6.2.0</v>
      </c>
      <c r="F98" s="5" t="str">
        <f>'Indi&amp;Workers'!I18</f>
        <v>Independence and control over resources: Does the partner or project combat gender norms and stereotypes? (e.g., restrictions on women's mobility, norms around women's private sector participation, household responsibilities, decision making, land ownership etc.)</v>
      </c>
      <c r="G98" s="5" t="str">
        <f>'Indi&amp;Workers'!J18</f>
        <v>Excellent! In Step 3 of the tool, there will be a series of quantitative questions that will help you gather data on related to this question. This should be complemented with qualitative data collection to understand shifting norms and power dynamics</v>
      </c>
      <c r="H98" s="5" t="str">
        <f>'Indi&amp;Workers'!K18</f>
        <v xml:space="preserve">To help combat gender norms and stereotypes, you may consider suggesting one or more of the following recommendations:
· Bring men into the conversation through guided conversations or behavior change communication around stereotypes and norms on women's roles
· Explicitly invite women to leadership positions related to the project (e.g., workers representative)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I98" s="5" t="str">
        <f>'Indi&amp;Workers'!L18</f>
        <v xml:space="preserve">To help combat gender norms and stereotypes, you may consider suggesting one or more of the following recommendations:
· Bring men into the conversation through guided conversations or behavior change communication around stereotypes and norms on women's roles
· Explicitly invite women to leadership positions related to the project (e.g., workers representative) and provide enabling support (e.g., around childcare, unpaid domestic work)
· Consider delivering messaging promoting the value of women's leadership as part of the intervention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Establish a household decision making component where women are invited to bring their gatekeeper (husbands, fathers, uncles etc) to encourage reflection on men and women's contribution to the household (paid and unpaid) and encourage joint decision making rather than male-led decision making. This will also potentially reduce violence and increase women's control over resources </v>
      </c>
      <c r="J98" s="5" t="str">
        <f>'Indi&amp;Workers'!M18</f>
        <v>Given that the partner /project intervention and actitivies enable women to have more independence and control over resources or move into leadership roles, they are ready to answer the question on this row.</v>
      </c>
      <c r="K98" s="5" t="str">
        <f>'Indi&amp;Workers'!N18</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c r="L98" s="5" t="str">
        <f>'Indi&amp;Workers'!O18</f>
        <v>Given that the partner /project does not integrate actitivies that enable women to have more independence and control over resources or move into leadership roles, they are not yet ready to answer the question on the right. Please go back to Step 1 and share the high-level guidance provided on column H.</v>
      </c>
    </row>
    <row r="99" spans="1:12" ht="69.599999999999994">
      <c r="A99" s="4" t="s">
        <v>497</v>
      </c>
      <c r="B99" s="7" t="s">
        <v>495</v>
      </c>
      <c r="C99" s="5" t="str">
        <f t="shared" si="4"/>
        <v>Archetype 4-3.2.1</v>
      </c>
      <c r="D99" s="7" t="str">
        <f>'Indi&amp;Workers'!$B$2</f>
        <v>Archetype 4</v>
      </c>
      <c r="E99" s="5" t="str">
        <f>'Indi&amp;Workers'!Q8</f>
        <v>3.2.1</v>
      </c>
      <c r="F99" s="5" t="str">
        <f>'Indi&amp;Workers'!R8</f>
        <v>Inclusive workplace: What percent of staff are women?</v>
      </c>
      <c r="G99" s="5" t="str">
        <f>'Indi&amp;Workers'!S8</f>
        <v>National labor force participation rate, female (% of female population ages 15+) (World Bank)</v>
      </c>
      <c r="H99" s="5" t="str">
        <f>'Indi&amp;Workers'!T8</f>
        <v>2.1.0</v>
      </c>
      <c r="I99" s="14"/>
      <c r="J99" s="5" t="str">
        <f>'Indi&amp;Workers'!V8</f>
        <v>Given that the partner/project collects and analyzes data disaggregated by sex on employees, the partner is ready to provide the indicator on the right.</v>
      </c>
      <c r="K99" s="5" t="str">
        <f>'Indi&amp;Workers'!W8</f>
        <v>Given that the partner/project does not collect and analyze data disaggregated by sex on employees, the partner is not yet ready to provide the indicator on the right.</v>
      </c>
      <c r="L99" s="14"/>
    </row>
    <row r="100" spans="1:12" ht="69.599999999999994">
      <c r="B100" s="7" t="s">
        <v>495</v>
      </c>
      <c r="C100" s="5" t="str">
        <f t="shared" si="4"/>
        <v>Archetype 4-3.2.2</v>
      </c>
      <c r="D100" s="7" t="str">
        <f>'Indi&amp;Workers'!$B$2</f>
        <v>Archetype 4</v>
      </c>
      <c r="E100" s="5" t="str">
        <f>'Indi&amp;Workers'!Q9</f>
        <v>3.2.2</v>
      </c>
      <c r="F100" s="5" t="str">
        <f>'Indi&amp;Workers'!R9</f>
        <v xml:space="preserve">Inclusive workplace: From the total of women employees, what percentage are in senior and middle management? </v>
      </c>
      <c r="G100" s="5" t="str">
        <f>'Indi&amp;Workers'!S9</f>
        <v>Female share of employment in senior and middle management (ILOSTAT - International Labour Organization)</v>
      </c>
      <c r="H100" s="5" t="str">
        <f>'Indi&amp;Workers'!T9</f>
        <v>2.1.0</v>
      </c>
      <c r="I100" s="14"/>
      <c r="J100" s="5" t="str">
        <f>'Indi&amp;Workers'!V9</f>
        <v>Given that the partner/project collects and analyzes data disaggregated by sex on employees, the partner is ready to provide the indicator on the right.</v>
      </c>
      <c r="K100" s="5" t="str">
        <f>'Indi&amp;Workers'!W9</f>
        <v>Given that the partner/project does not collect and analyze data disaggregated by sex on employees, the partner is not yet ready to provide the indicator on the right.</v>
      </c>
      <c r="L100" s="14"/>
    </row>
    <row r="101" spans="1:12" ht="69.599999999999994">
      <c r="B101" s="7" t="s">
        <v>495</v>
      </c>
      <c r="C101" s="5" t="str">
        <f t="shared" si="4"/>
        <v>Archetype 4-3.2.3</v>
      </c>
      <c r="D101" s="7" t="str">
        <f>'Indi&amp;Workers'!$B$2</f>
        <v>Archetype 4</v>
      </c>
      <c r="E101" s="5" t="str">
        <f>'Indi&amp;Workers'!Q10</f>
        <v>3.2.3</v>
      </c>
      <c r="F101" s="5" t="str">
        <f>'Indi&amp;Workers'!R10</f>
        <v>Inclusive workplace: From the total of women employees, what percentage are in lower manager (e.g., production line leaders)?</v>
      </c>
      <c r="G101" s="5" t="str">
        <f>'Indi&amp;Workers'!S10</f>
        <v>National labor force participation rate, female (% of female population ages 15+) (World Bank)</v>
      </c>
      <c r="H101" s="5" t="str">
        <f>'Indi&amp;Workers'!T10</f>
        <v>2.1.0</v>
      </c>
      <c r="I101" s="14"/>
      <c r="J101" s="5" t="str">
        <f>'Indi&amp;Workers'!V10</f>
        <v>Given that the partner/project collects and analyzes data disaggregated by sex on employees, the partner is ready to provide the indicator on the right.</v>
      </c>
      <c r="K101" s="5" t="str">
        <f>'Indi&amp;Workers'!W10</f>
        <v>Given that the partner/project does not collect and analyze data disaggregated by sex on employees, the partner is not yet ready to provide the indicator on the right.</v>
      </c>
      <c r="L101" s="14"/>
    </row>
    <row r="102" spans="1:12" ht="162.94999999999999" customHeight="1">
      <c r="A102" s="72"/>
      <c r="B102" s="7" t="s">
        <v>495</v>
      </c>
      <c r="C102" s="5" t="str">
        <f>D102&amp;"-"&amp;E102</f>
        <v>Archetype 4-3.2.4</v>
      </c>
      <c r="D102" s="7" t="str">
        <f>'Indi&amp;Workers'!$B$2</f>
        <v>Archetype 4</v>
      </c>
      <c r="E102" s="5" t="str">
        <f>'Indi&amp;Workers'!Q11</f>
        <v>3.2.4</v>
      </c>
      <c r="F102" s="5" t="str">
        <f>'Indi&amp;Workers'!R11</f>
        <v>Inclusive workplace: From all senior and middle managers, what percentage are women?</v>
      </c>
      <c r="G102" s="5" t="str">
        <f>'Indi&amp;Workers'!S11</f>
        <v>Female share of employment in senior and middle management (ILOSTAT - International Labour Organization)</v>
      </c>
      <c r="H102" s="5" t="str">
        <f>'Indi&amp;Workers'!T11</f>
        <v>2.1.0</v>
      </c>
      <c r="I102" s="14"/>
      <c r="J102" s="5" t="str">
        <f>'Indi&amp;Workers'!V11</f>
        <v>Given that the partner/project collects and analyzes data disaggregated by sex on employees, the partner is ready to provide the indicator on the right.</v>
      </c>
      <c r="K102" s="5" t="str">
        <f>'Indi&amp;Workers'!W11</f>
        <v>Given that the partner/project does not collect and analyze data disaggregated by sex on employees, the partner is not yet ready to provide the indicator on the right.</v>
      </c>
      <c r="L102" s="14"/>
    </row>
    <row r="103" spans="1:12" ht="69.599999999999994">
      <c r="A103" s="71"/>
      <c r="B103" s="7" t="s">
        <v>495</v>
      </c>
      <c r="C103" s="5" t="str">
        <f t="shared" ref="C103:C104" si="8">D103&amp;"-"&amp;E103</f>
        <v>Archetype 4-3.2.5</v>
      </c>
      <c r="D103" s="7" t="str">
        <f>'Indi&amp;Workers'!$B$2</f>
        <v>Archetype 4</v>
      </c>
      <c r="E103" s="5" t="str">
        <f>'Indi&amp;Workers'!Q12</f>
        <v>3.2.5</v>
      </c>
      <c r="F103" s="5" t="str">
        <f>'Indi&amp;Workers'!R12</f>
        <v>Inclusive workplace: From all lower managers (e.g., production line leaders), what percentage are women?</v>
      </c>
      <c r="G103" s="5" t="str">
        <f>'Indi&amp;Workers'!S12</f>
        <v>National labor force participation rate, female (% of female population ages 15+) (World Bank)</v>
      </c>
      <c r="H103" s="5" t="str">
        <f>'Indi&amp;Workers'!T12</f>
        <v>2.1.0</v>
      </c>
      <c r="I103" s="14"/>
      <c r="J103" s="5" t="str">
        <f>'Indi&amp;Workers'!V12</f>
        <v>Given that the partner/project collects and analyzes data disaggregated by sex on employees, the partner is ready to provide the indicator on the right.</v>
      </c>
      <c r="K103" s="5" t="str">
        <f>'Indi&amp;Workers'!W12</f>
        <v>Given that the partner/project does not collect and analyze data disaggregated by sex on employees, the partner is not yet ready to provide the indicator on the right.</v>
      </c>
      <c r="L103" s="14"/>
    </row>
    <row r="104" spans="1:12" ht="121.9">
      <c r="A104" s="71"/>
      <c r="B104" s="7" t="s">
        <v>495</v>
      </c>
      <c r="C104" s="5" t="str">
        <f t="shared" si="8"/>
        <v>Archetype 4-3.3.1</v>
      </c>
      <c r="D104" s="7" t="str">
        <f>'Indi&amp;Workers'!$B$2</f>
        <v>Archetype 4</v>
      </c>
      <c r="E104" s="5" t="str">
        <f>'Indi&amp;Workers'!Q13</f>
        <v>3.3.1</v>
      </c>
      <c r="F104" s="5" t="str">
        <f>'Indi&amp;Workers'!R13</f>
        <v>Inclusive workplace: How much are women paid on average compared to men per equivalent time unit? (Please fill out IDH's Salary Matrix for living wage V.2 to understand how remuneration differs per gender within a job category)</v>
      </c>
      <c r="G104" s="5" t="str">
        <f>'Indi&amp;Workers'!S13</f>
        <v>Wage equality between women and men for similar work (WEF - Global Gender Gap Report)</v>
      </c>
      <c r="H104" s="5" t="str">
        <f>'Indi&amp;Workers'!T13</f>
        <v>2.1.0</v>
      </c>
      <c r="I104" s="14"/>
      <c r="J104" s="5" t="str">
        <f>'Indi&amp;Workers'!V13</f>
        <v>Given that the partner/project collects and analyzes data disaggregated by sex on employees, the partner is ready to provide the indicator on the right.</v>
      </c>
      <c r="K104" s="5" t="str">
        <f>'Indi&amp;Workers'!W13</f>
        <v>Given that the partner/project does not collect and analyze data disaggregated by sex on employees, the partner is not yet ready to provide the indicator on the right.</v>
      </c>
      <c r="L104" s="14"/>
    </row>
    <row r="105" spans="1:12">
      <c r="A105" s="71" t="s">
        <v>498</v>
      </c>
      <c r="B105" s="7"/>
      <c r="C105" s="5"/>
      <c r="D105" s="7"/>
      <c r="E105" s="5"/>
      <c r="F105" s="5"/>
      <c r="G105" s="5"/>
      <c r="H105" s="5"/>
      <c r="I105" s="5"/>
      <c r="J105" s="5"/>
      <c r="K105" s="5"/>
      <c r="L105" s="5"/>
    </row>
    <row r="106" spans="1:12">
      <c r="A106" s="71" t="s">
        <v>498</v>
      </c>
      <c r="B106" s="7"/>
      <c r="C106" s="5"/>
      <c r="D106" s="7"/>
      <c r="E106" s="5"/>
      <c r="F106" s="5"/>
      <c r="G106" s="5"/>
      <c r="H106" s="5"/>
      <c r="I106" s="5"/>
      <c r="J106" s="5"/>
      <c r="K106" s="5"/>
      <c r="L106" s="5"/>
    </row>
    <row r="107" spans="1:12">
      <c r="A107" s="71" t="s">
        <v>498</v>
      </c>
      <c r="B107" s="7"/>
      <c r="C107" s="5"/>
      <c r="D107" s="7"/>
      <c r="E107" s="5"/>
      <c r="F107" s="5"/>
      <c r="G107" s="5"/>
      <c r="H107" s="5"/>
      <c r="I107" s="5"/>
      <c r="J107" s="5"/>
      <c r="K107" s="5"/>
      <c r="L107" s="5"/>
    </row>
    <row r="108" spans="1:12">
      <c r="A108" s="71" t="s">
        <v>498</v>
      </c>
      <c r="B108" s="7"/>
      <c r="C108" s="5"/>
      <c r="D108" s="7"/>
      <c r="E108" s="5"/>
      <c r="F108" s="5"/>
      <c r="G108" s="5"/>
      <c r="H108" s="5"/>
      <c r="I108" s="5"/>
      <c r="J108" s="5"/>
      <c r="K108" s="5"/>
      <c r="L108" s="5"/>
    </row>
    <row r="109" spans="1:12">
      <c r="L109" s="4"/>
    </row>
  </sheetData>
  <phoneticPr fontId="10" type="noConversion"/>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9084-4693-42B2-88C1-14247913595E}">
  <sheetPr>
    <tabColor theme="9" tint="0.79998168889431442"/>
  </sheetPr>
  <dimension ref="B1:L25"/>
  <sheetViews>
    <sheetView workbookViewId="0">
      <pane ySplit="1" topLeftCell="A2" activePane="bottomLeft" state="frozen"/>
      <selection pane="bottomLeft" sqref="A1:XFD1048576"/>
      <selection activeCell="I29" sqref="I29"/>
    </sheetView>
  </sheetViews>
  <sheetFormatPr defaultColWidth="8.85546875" defaultRowHeight="14.45"/>
  <cols>
    <col min="2" max="2" width="11" bestFit="1" customWidth="1"/>
    <col min="10" max="10" width="100.28515625" bestFit="1" customWidth="1"/>
  </cols>
  <sheetData>
    <row r="1" spans="2:12" ht="17.45">
      <c r="B1" s="10"/>
      <c r="D1" s="10"/>
      <c r="E1" s="3"/>
    </row>
    <row r="8" spans="2:12" ht="17.45">
      <c r="I8" s="3"/>
      <c r="J8" s="3"/>
      <c r="K8" s="3"/>
      <c r="L8" s="3"/>
    </row>
    <row r="9" spans="2:12" ht="17.45">
      <c r="I9" s="3"/>
      <c r="J9" s="3"/>
      <c r="K9" s="3"/>
      <c r="L9" s="3"/>
    </row>
    <row r="10" spans="2:12" ht="17.45">
      <c r="I10" s="3"/>
      <c r="J10" s="3"/>
      <c r="K10" s="3"/>
      <c r="L10" s="3"/>
    </row>
    <row r="11" spans="2:12" ht="17.45">
      <c r="I11" s="3"/>
      <c r="J11" s="3"/>
      <c r="K11" s="3"/>
      <c r="L11" s="3"/>
    </row>
    <row r="12" spans="2:12" ht="17.45">
      <c r="I12" s="3"/>
      <c r="J12" s="3"/>
      <c r="K12" s="3"/>
      <c r="L12" s="3"/>
    </row>
    <row r="13" spans="2:12" ht="17.45">
      <c r="I13" s="3"/>
      <c r="J13" s="3"/>
      <c r="K13" s="3"/>
      <c r="L13" s="3"/>
    </row>
    <row r="14" spans="2:12" ht="17.45">
      <c r="I14" s="3"/>
      <c r="J14" s="3"/>
      <c r="K14" s="3"/>
      <c r="L14" s="3"/>
    </row>
    <row r="15" spans="2:12" ht="17.45">
      <c r="I15" s="3"/>
      <c r="J15" s="3"/>
      <c r="K15" s="3"/>
      <c r="L15" s="3"/>
    </row>
    <row r="16" spans="2:12" ht="17.45">
      <c r="I16" s="3"/>
      <c r="J16" s="3"/>
      <c r="K16" s="3"/>
      <c r="L16" s="3"/>
    </row>
    <row r="17" spans="9:12" ht="17.45">
      <c r="I17" s="3"/>
      <c r="J17" s="3"/>
      <c r="K17" s="3"/>
      <c r="L17" s="3"/>
    </row>
    <row r="18" spans="9:12" ht="17.45">
      <c r="I18" s="3"/>
      <c r="J18" s="3"/>
      <c r="K18" s="3"/>
      <c r="L18" s="3"/>
    </row>
    <row r="19" spans="9:12" ht="17.45">
      <c r="I19" s="3"/>
      <c r="J19" s="3"/>
      <c r="K19" s="3"/>
      <c r="L19" s="3"/>
    </row>
    <row r="20" spans="9:12" ht="17.45">
      <c r="I20" s="3"/>
      <c r="J20" s="3"/>
      <c r="K20" s="3"/>
      <c r="L20" s="3"/>
    </row>
    <row r="21" spans="9:12" ht="17.45">
      <c r="I21" s="3"/>
      <c r="J21" s="3"/>
      <c r="K21" s="3"/>
      <c r="L21" s="3"/>
    </row>
    <row r="22" spans="9:12" ht="17.45">
      <c r="I22" s="3"/>
      <c r="J22" s="3"/>
      <c r="K22" s="3"/>
      <c r="L22" s="3"/>
    </row>
    <row r="23" spans="9:12" ht="17.45">
      <c r="I23" s="3"/>
      <c r="J23" s="3"/>
      <c r="K23" s="3"/>
      <c r="L23" s="3"/>
    </row>
    <row r="24" spans="9:12" ht="17.45">
      <c r="I24" s="3"/>
      <c r="J24" s="3"/>
      <c r="K24" s="3"/>
      <c r="L24" s="3"/>
    </row>
    <row r="25" spans="9:12" ht="17.45">
      <c r="I25" s="3"/>
      <c r="J25" s="3"/>
      <c r="K25" s="3"/>
      <c r="L25" s="3"/>
    </row>
  </sheetData>
  <sheetProtection algorithmName="SHA-512" hashValue="HrkY4isW38RHUr6fV0DlWWtJdByYoEyw9SidM9qELf5xucrE6Kj0xbWUcACTvEV4Fr4rwPys7JLD6KQYpFH3Ew==" saltValue="Ea+nWqf90GTzswRnowWXcA==" spinCount="100000" sheet="1" objects="1" scenarios="1"/>
  <dataValidations count="2">
    <dataValidation type="list" allowBlank="1" showInputMessage="1" showErrorMessage="1" sqref="K10" xr:uid="{4F2D55D3-37E3-46B4-8D3B-30D8D7AA8C69}">
      <formula1>INDIRECT($F$1)</formula1>
    </dataValidation>
    <dataValidation type="list" allowBlank="1" showInputMessage="1" showErrorMessage="1" sqref="K9" xr:uid="{4D215BE2-BAD6-4B38-A08E-A9297735E1FE}">
      <formula1>$D$2:$D$3</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4361-4B95-472B-9DDA-3020435E4EDB}">
  <sheetPr>
    <tabColor theme="9" tint="0.79998168889431442"/>
  </sheetPr>
  <dimension ref="A2:K61"/>
  <sheetViews>
    <sheetView showGridLines="0" topLeftCell="A6" zoomScale="55" zoomScaleNormal="55" workbookViewId="0">
      <selection activeCell="O13" sqref="O13"/>
    </sheetView>
  </sheetViews>
  <sheetFormatPr defaultColWidth="8.7109375" defaultRowHeight="22.15" outlineLevelRow="1"/>
  <cols>
    <col min="1" max="1" width="8.7109375" style="107"/>
    <col min="2" max="2" width="17.42578125" style="107" customWidth="1"/>
    <col min="3" max="3" width="58.42578125" style="107" customWidth="1"/>
    <col min="4" max="4" width="46.42578125" style="107" customWidth="1"/>
    <col min="5" max="5" width="31.7109375" style="107" customWidth="1"/>
    <col min="6" max="6" width="32.140625" style="107" customWidth="1"/>
    <col min="7" max="7" width="19" style="107" customWidth="1"/>
    <col min="8" max="8" width="15.85546875" style="107" customWidth="1"/>
    <col min="9" max="9" width="107.42578125" style="107" customWidth="1"/>
    <col min="10" max="16384" width="8.7109375" style="107"/>
  </cols>
  <sheetData>
    <row r="2" spans="1:11">
      <c r="C2" s="108" t="s">
        <v>499</v>
      </c>
    </row>
    <row r="3" spans="1:11">
      <c r="C3" s="109"/>
    </row>
    <row r="4" spans="1:11">
      <c r="A4" s="110"/>
      <c r="B4" s="110"/>
      <c r="C4" s="110" t="s">
        <v>500</v>
      </c>
      <c r="D4" s="110"/>
      <c r="E4" s="110"/>
      <c r="F4" s="110"/>
      <c r="G4" s="110"/>
      <c r="H4" s="110"/>
      <c r="I4" s="110"/>
      <c r="J4" s="110"/>
      <c r="K4" s="110"/>
    </row>
    <row r="6" spans="1:11">
      <c r="A6" s="111"/>
      <c r="B6" s="111"/>
      <c r="C6" s="112" t="s">
        <v>501</v>
      </c>
      <c r="D6" s="111"/>
      <c r="E6" s="111"/>
      <c r="F6" s="111"/>
      <c r="G6" s="111"/>
      <c r="H6" s="111"/>
      <c r="I6" s="111"/>
      <c r="J6" s="111"/>
      <c r="K6" s="111"/>
    </row>
    <row r="7" spans="1:11" outlineLevel="1"/>
    <row r="8" spans="1:11" ht="44.45" outlineLevel="1">
      <c r="C8" s="141" t="s">
        <v>502</v>
      </c>
      <c r="D8" s="142" t="str">
        <f>Instructions!C34</f>
        <v>#1: Individual + Smallholder Farmers</v>
      </c>
    </row>
    <row r="9" spans="1:11" outlineLevel="1"/>
    <row r="10" spans="1:11" outlineLevel="1">
      <c r="C10" s="141" t="s">
        <v>503</v>
      </c>
      <c r="D10" s="114" t="str">
        <f>VLOOKUP(D8,C15:D18,2,FALSE)</f>
        <v>Archetype 1</v>
      </c>
    </row>
    <row r="11" spans="1:11" outlineLevel="1">
      <c r="C11" s="115"/>
    </row>
    <row r="12" spans="1:11" outlineLevel="1">
      <c r="C12" s="116" t="s">
        <v>504</v>
      </c>
    </row>
    <row r="13" spans="1:11" outlineLevel="1">
      <c r="C13" s="115"/>
    </row>
    <row r="14" spans="1:11" outlineLevel="1">
      <c r="C14" s="117" t="s">
        <v>505</v>
      </c>
      <c r="D14" s="118" t="s">
        <v>506</v>
      </c>
    </row>
    <row r="15" spans="1:11" outlineLevel="1">
      <c r="C15" s="140" t="s">
        <v>40</v>
      </c>
      <c r="D15" s="119" t="s">
        <v>182</v>
      </c>
    </row>
    <row r="16" spans="1:11" outlineLevel="1">
      <c r="C16" s="140" t="s">
        <v>507</v>
      </c>
      <c r="D16" s="119" t="s">
        <v>309</v>
      </c>
    </row>
    <row r="17" spans="1:11" outlineLevel="1">
      <c r="C17" s="140" t="s">
        <v>508</v>
      </c>
      <c r="D17" s="119" t="s">
        <v>363</v>
      </c>
    </row>
    <row r="18" spans="1:11" ht="44.45" outlineLevel="1">
      <c r="C18" s="140" t="s">
        <v>509</v>
      </c>
      <c r="D18" s="119" t="s">
        <v>408</v>
      </c>
    </row>
    <row r="19" spans="1:11" outlineLevel="1">
      <c r="C19" s="115"/>
    </row>
    <row r="20" spans="1:11">
      <c r="G20" s="115"/>
      <c r="H20" s="115"/>
      <c r="I20" s="115"/>
      <c r="J20" s="115"/>
      <c r="K20" s="115"/>
    </row>
    <row r="21" spans="1:11">
      <c r="A21" s="111"/>
      <c r="B21" s="111"/>
      <c r="C21" s="112" t="s">
        <v>510</v>
      </c>
      <c r="D21" s="111"/>
      <c r="E21" s="111"/>
      <c r="F21" s="111"/>
      <c r="G21" s="111"/>
      <c r="H21" s="111"/>
      <c r="I21" s="111"/>
      <c r="J21" s="111"/>
      <c r="K21" s="111"/>
    </row>
    <row r="22" spans="1:11" hidden="1" outlineLevel="1"/>
    <row r="23" spans="1:11" hidden="1" outlineLevel="1">
      <c r="A23" s="120"/>
      <c r="B23" s="120"/>
      <c r="C23" s="121" t="s">
        <v>511</v>
      </c>
      <c r="D23" s="120"/>
      <c r="E23" s="120"/>
      <c r="F23" s="120"/>
      <c r="G23" s="120"/>
      <c r="H23" s="120"/>
      <c r="I23" s="120"/>
      <c r="J23" s="120"/>
      <c r="K23" s="120"/>
    </row>
    <row r="24" spans="1:11" hidden="1" outlineLevel="1"/>
    <row r="25" spans="1:11" hidden="1" outlineLevel="1">
      <c r="C25" s="122" t="s">
        <v>512</v>
      </c>
      <c r="D25" s="122" t="s">
        <v>513</v>
      </c>
    </row>
    <row r="26" spans="1:11" ht="155.44999999999999" hidden="1" outlineLevel="1">
      <c r="C26" s="123" t="s">
        <v>514</v>
      </c>
      <c r="D26" s="113" t="s">
        <v>515</v>
      </c>
    </row>
    <row r="27" spans="1:11" ht="199.9" hidden="1" outlineLevel="1">
      <c r="C27" s="123" t="s">
        <v>516</v>
      </c>
      <c r="D27" s="113" t="s">
        <v>517</v>
      </c>
    </row>
    <row r="28" spans="1:11" ht="244.15" hidden="1" outlineLevel="1">
      <c r="C28" s="123" t="s">
        <v>518</v>
      </c>
      <c r="D28" s="113" t="s">
        <v>519</v>
      </c>
    </row>
    <row r="29" spans="1:11" ht="44.45" hidden="1" outlineLevel="1">
      <c r="C29" s="123" t="s">
        <v>520</v>
      </c>
      <c r="D29" s="113" t="s">
        <v>521</v>
      </c>
    </row>
    <row r="30" spans="1:11" hidden="1" outlineLevel="1"/>
    <row r="31" spans="1:11" hidden="1" outlineLevel="1">
      <c r="A31" s="120"/>
      <c r="B31" s="120"/>
      <c r="C31" s="121" t="s">
        <v>500</v>
      </c>
      <c r="D31" s="120"/>
      <c r="E31" s="120"/>
      <c r="F31" s="120"/>
      <c r="G31" s="120"/>
      <c r="H31" s="120"/>
      <c r="I31" s="120"/>
      <c r="J31" s="120"/>
      <c r="K31" s="120"/>
    </row>
    <row r="32" spans="1:11" hidden="1" outlineLevel="1"/>
    <row r="33" spans="1:11" hidden="1" outlineLevel="1">
      <c r="C33" s="124" t="s">
        <v>522</v>
      </c>
    </row>
    <row r="34" spans="1:11" hidden="1" outlineLevel="1">
      <c r="C34" s="119" t="s">
        <v>523</v>
      </c>
      <c r="D34" s="125">
        <f>COUNTIF('Step 1'!F25:F27,"yes")</f>
        <v>0</v>
      </c>
    </row>
    <row r="35" spans="1:11" hidden="1" outlineLevel="1">
      <c r="C35" s="119" t="s">
        <v>524</v>
      </c>
      <c r="D35" s="125">
        <f>IF(OR($D$10="Archetype 1",$D$10="Archetype 2",$D$10="Archetype 3"),COUNTIF('Step 1'!$F$28:$F$30,"yes"),IF($D$10="Archetype 4",COUNTIF('Step 1'!$F$28:$F$28,"yes"),"STOP - Before you continue, you need to go back to the Instructions tab and answer the questions on row 22"))</f>
        <v>0</v>
      </c>
    </row>
    <row r="36" spans="1:11" hidden="1" outlineLevel="1">
      <c r="C36" s="118" t="s">
        <v>525</v>
      </c>
      <c r="D36" s="126" t="str">
        <f>IF(OR($D$10="Archetype 1",$D$10="Archetype 2",$D$10="Archetype 3"),IF(AND(D34=0,OR(D35=0,D35=1)),C26,IF(AND(D34=0,OR(D35=2,D35=3)),C27,IF(AND(D34=1,OR(D35=0,D35=1,D35=2)),C27,IF(AND(D34=1,D35=3),C28,IF(AND(OR(D34=2,D34=3),OR(D35=0,D35=1)),C27,IF(AND(OR(D34=2,D34=3),OR(D35=2,D35=3),'Step 1'!F26="yes"),C28,C27)))))),IF($D$10="Archetype 4",IF(SUM(D34:D35)=4,C28,IF(SUM(D34:D35)=0,C26,C27)),"N/A"))</f>
        <v>Gender unintentional</v>
      </c>
    </row>
    <row r="37" spans="1:11" hidden="1" outlineLevel="1"/>
    <row r="38" spans="1:11" collapsed="1"/>
    <row r="39" spans="1:11">
      <c r="A39" s="111"/>
      <c r="B39" s="111"/>
      <c r="C39" s="112" t="s">
        <v>526</v>
      </c>
      <c r="D39" s="111"/>
      <c r="E39" s="111"/>
      <c r="F39" s="111"/>
      <c r="G39" s="111"/>
      <c r="H39" s="111"/>
      <c r="I39" s="111"/>
      <c r="J39" s="111"/>
      <c r="K39" s="111"/>
    </row>
    <row r="41" spans="1:11">
      <c r="A41" s="120"/>
      <c r="B41" s="120"/>
      <c r="C41" s="121" t="s">
        <v>527</v>
      </c>
      <c r="D41" s="120"/>
      <c r="E41" s="120"/>
      <c r="F41" s="120"/>
      <c r="G41" s="120"/>
      <c r="H41" s="120"/>
      <c r="I41" s="120"/>
      <c r="J41" s="120"/>
      <c r="K41" s="120"/>
    </row>
    <row r="43" spans="1:11" ht="29.1" customHeight="1" outlineLevel="1">
      <c r="D43" s="214" t="s">
        <v>528</v>
      </c>
      <c r="E43" s="215"/>
      <c r="F43" s="216"/>
    </row>
    <row r="44" spans="1:11" ht="42" customHeight="1" outlineLevel="1">
      <c r="B44" s="122" t="s">
        <v>529</v>
      </c>
      <c r="C44" s="122" t="s">
        <v>530</v>
      </c>
      <c r="D44" s="127" t="s">
        <v>531</v>
      </c>
      <c r="E44" s="127" t="s">
        <v>532</v>
      </c>
      <c r="F44" s="127" t="s">
        <v>533</v>
      </c>
      <c r="G44" s="127" t="s">
        <v>534</v>
      </c>
      <c r="H44" s="127" t="s">
        <v>535</v>
      </c>
      <c r="I44" s="122" t="s">
        <v>536</v>
      </c>
    </row>
    <row r="45" spans="1:11" ht="21.95" customHeight="1" outlineLevel="1">
      <c r="B45" s="113">
        <v>1</v>
      </c>
      <c r="C45" s="113" t="s">
        <v>537</v>
      </c>
      <c r="D45" s="113">
        <f>SUMIFS('Step 2'!$E$22:$E$36,'Step 2'!$D$22:$D$36,B45)</f>
        <v>1</v>
      </c>
      <c r="E45" s="113">
        <f>COUNTIFS('Step 2'!$D$22:$D$36,B45)</f>
        <v>2</v>
      </c>
      <c r="F45" s="128">
        <f t="shared" ref="F45:F50" si="0">IFERROR(D45/E45,"")</f>
        <v>0.5</v>
      </c>
      <c r="G45" s="128">
        <f t="shared" ref="G45:G50" si="1">IFERROR((F45-MIN($F$45:$F$50))/(MAX($F$45:$F$50)-MIN($F$45:$F$50))*100,"N/A")</f>
        <v>25</v>
      </c>
      <c r="H45" s="128" t="str">
        <f t="shared" ref="H45:H50" si="2">IF(G45&lt;&gt;"",IF(AND(OR(G45&gt;$C$54,G45=$C$54),G45&lt;$D$54),$B$54,IF(AND(OR(G45&gt;$C$55,G45=$C$55),G45&lt;$D$55),$B$55,$B$56)),"N/A")</f>
        <v>Lower</v>
      </c>
      <c r="I45" s="113" t="str">
        <f t="shared" ref="I45:I46" si="3">IF(H45="N/A","N/A",VLOOKUP(H45,$B$54:$E$56,4,FALSE))</f>
        <v>Relative to other areas, based on answers of Step 1 and Step 2, it seems the IDH partner(s) is not doing as well on</v>
      </c>
    </row>
    <row r="46" spans="1:11" ht="44.45" outlineLevel="1">
      <c r="B46" s="113">
        <v>2</v>
      </c>
      <c r="C46" s="113" t="s">
        <v>151</v>
      </c>
      <c r="D46" s="113">
        <f>SUMIFS('Step 2'!$E$22:$E$36,'Step 2'!$D$22:$D$36,B46)</f>
        <v>0</v>
      </c>
      <c r="E46" s="113">
        <f>COUNTIFS('Step 2'!$D$22:$D$36,B46)</f>
        <v>2</v>
      </c>
      <c r="F46" s="128">
        <f t="shared" si="0"/>
        <v>0</v>
      </c>
      <c r="G46" s="128">
        <f t="shared" si="1"/>
        <v>0</v>
      </c>
      <c r="H46" s="128" t="str">
        <f t="shared" si="2"/>
        <v>Lower</v>
      </c>
      <c r="I46" s="113" t="str">
        <f t="shared" si="3"/>
        <v>Relative to other areas, based on answers of Step 1 and Step 2, it seems the IDH partner(s) is not doing as well on</v>
      </c>
    </row>
    <row r="47" spans="1:11" ht="44.45" outlineLevel="1">
      <c r="B47" s="113">
        <v>3</v>
      </c>
      <c r="C47" s="113" t="s">
        <v>538</v>
      </c>
      <c r="D47" s="113">
        <f>SUMIFS('Step 2'!$E$22:$E$36,'Step 2'!$D$22:$D$36,B47)</f>
        <v>4</v>
      </c>
      <c r="E47" s="113">
        <f>COUNTIFS('Step 2'!$D$22:$D$36,B47)</f>
        <v>3</v>
      </c>
      <c r="F47" s="128">
        <f t="shared" si="0"/>
        <v>1.3333333333333333</v>
      </c>
      <c r="G47" s="128">
        <f t="shared" si="1"/>
        <v>66.666666666666657</v>
      </c>
      <c r="H47" s="128" t="str">
        <f t="shared" si="2"/>
        <v>Middle</v>
      </c>
      <c r="I47" s="113" t="str">
        <f>IF(H47="N/A","N/A",VLOOKUP(H47,$B$54:$E$56,4,FALSE))</f>
        <v>Relative to other areas, based on answers of Step 1 and Step 2, it seems the IDH partner(s) has some room for improvement on</v>
      </c>
    </row>
    <row r="48" spans="1:11" ht="44.45" outlineLevel="1">
      <c r="B48" s="113">
        <v>4</v>
      </c>
      <c r="C48" s="113" t="s">
        <v>539</v>
      </c>
      <c r="D48" s="113">
        <f>SUMIFS('Step 2'!$E$22:$E$36,'Step 2'!$D$22:$D$36,B48)</f>
        <v>2</v>
      </c>
      <c r="E48" s="113">
        <f>COUNTIFS('Step 2'!$D$22:$D$36,B48)</f>
        <v>1</v>
      </c>
      <c r="F48" s="128">
        <f t="shared" si="0"/>
        <v>2</v>
      </c>
      <c r="G48" s="128">
        <f t="shared" si="1"/>
        <v>100</v>
      </c>
      <c r="H48" s="128" t="str">
        <f t="shared" si="2"/>
        <v>Upper</v>
      </c>
      <c r="I48" s="113" t="str">
        <f>IF(H48="N/A","N/A",VLOOKUP(H48,$B$54:$E$56,4,FALSE))</f>
        <v>Relative to other areas, based on answers of Step 1 and Step 2, it seems the IDH partner(s) is doing better on</v>
      </c>
    </row>
    <row r="49" spans="1:11" ht="44.45" outlineLevel="1">
      <c r="B49" s="113">
        <v>5</v>
      </c>
      <c r="C49" s="113" t="s">
        <v>540</v>
      </c>
      <c r="D49" s="113">
        <f>SUMIFS('Step 2'!$E$22:$E$36,'Step 2'!$D$22:$D$36,B49)</f>
        <v>5</v>
      </c>
      <c r="E49" s="113">
        <f>COUNTIFS('Step 2'!$D$22:$D$36,B49)</f>
        <v>5</v>
      </c>
      <c r="F49" s="128">
        <f t="shared" si="0"/>
        <v>1</v>
      </c>
      <c r="G49" s="128">
        <f t="shared" si="1"/>
        <v>50</v>
      </c>
      <c r="H49" s="128" t="str">
        <f t="shared" si="2"/>
        <v>Middle</v>
      </c>
      <c r="I49" s="113" t="str">
        <f>IF(H49="N/A","N/A",VLOOKUP(H49,$B$54:$E$56,4,FALSE))</f>
        <v>Relative to other areas, based on answers of Step 1 and Step 2, it seems the IDH partner(s) has some room for improvement on</v>
      </c>
    </row>
    <row r="50" spans="1:11" ht="44.45" outlineLevel="1">
      <c r="B50" s="113">
        <v>6</v>
      </c>
      <c r="C50" s="113" t="s">
        <v>167</v>
      </c>
      <c r="D50" s="113">
        <f>SUMIFS('Step 2'!$E$22:$E$36,'Step 2'!$D$22:$D$36,B50)</f>
        <v>3</v>
      </c>
      <c r="E50" s="113">
        <f>COUNTIFS('Step 2'!$D$22:$D$36,B50)</f>
        <v>2</v>
      </c>
      <c r="F50" s="128">
        <f t="shared" si="0"/>
        <v>1.5</v>
      </c>
      <c r="G50" s="128">
        <f t="shared" si="1"/>
        <v>75</v>
      </c>
      <c r="H50" s="128" t="str">
        <f t="shared" si="2"/>
        <v>Upper</v>
      </c>
      <c r="I50" s="113" t="str">
        <f>IF(H50="N/A","N/A",VLOOKUP(H50,$B$54:$E$56,4,FALSE))</f>
        <v>Relative to other areas, based on answers of Step 1 and Step 2, it seems the IDH partner(s) is doing better on</v>
      </c>
    </row>
    <row r="51" spans="1:11" outlineLevel="1"/>
    <row r="52" spans="1:11" outlineLevel="1"/>
    <row r="53" spans="1:11" ht="44.45" outlineLevel="1">
      <c r="B53" s="122" t="s">
        <v>535</v>
      </c>
      <c r="C53" s="122" t="s">
        <v>541</v>
      </c>
      <c r="D53" s="122" t="s">
        <v>542</v>
      </c>
      <c r="E53" s="134" t="s">
        <v>543</v>
      </c>
    </row>
    <row r="54" spans="1:11" ht="141" customHeight="1" outlineLevel="1">
      <c r="B54" s="129" t="s">
        <v>544</v>
      </c>
      <c r="C54" s="129">
        <v>0</v>
      </c>
      <c r="D54" s="129">
        <v>33</v>
      </c>
      <c r="E54" s="129" t="s">
        <v>545</v>
      </c>
    </row>
    <row r="55" spans="1:11" ht="171.6" customHeight="1" outlineLevel="1">
      <c r="B55" s="126" t="s">
        <v>546</v>
      </c>
      <c r="C55" s="129">
        <v>33</v>
      </c>
      <c r="D55" s="129">
        <v>67</v>
      </c>
      <c r="E55" s="129" t="s">
        <v>547</v>
      </c>
    </row>
    <row r="56" spans="1:11" ht="105.95" customHeight="1" outlineLevel="1">
      <c r="B56" s="126" t="s">
        <v>548</v>
      </c>
      <c r="C56" s="129">
        <v>67</v>
      </c>
      <c r="D56" s="129">
        <v>101</v>
      </c>
      <c r="E56" s="129" t="s">
        <v>549</v>
      </c>
    </row>
    <row r="57" spans="1:11" ht="66.599999999999994">
      <c r="B57" s="126" t="s">
        <v>233</v>
      </c>
      <c r="C57" s="119"/>
      <c r="D57" s="119"/>
      <c r="E57" s="129" t="s">
        <v>550</v>
      </c>
    </row>
    <row r="61" spans="1:11">
      <c r="A61" s="120"/>
      <c r="B61" s="120"/>
      <c r="C61" s="121" t="s">
        <v>527</v>
      </c>
      <c r="D61" s="120"/>
      <c r="E61" s="120"/>
      <c r="F61" s="120"/>
      <c r="G61" s="120"/>
      <c r="H61" s="120"/>
      <c r="I61" s="120"/>
      <c r="J61" s="120"/>
      <c r="K61" s="120"/>
    </row>
  </sheetData>
  <sheetProtection algorithmName="SHA-512" hashValue="8FYfnxBEiQ8uqt0HKqhympyYnptKsTUpXFqPngLIuBQvquwp4FKi8xOs4KXK5FsK+YwYYdYslqosDTFYPKhx7g==" saltValue="bnmx09QAVLE+kiBZV+P/5Q==" spinCount="100000" sheet="1" objects="1" scenarios="1"/>
  <mergeCells count="1">
    <mergeCell ref="D43:F43"/>
  </mergeCells>
  <conditionalFormatting sqref="D10">
    <cfRule type="expression" dxfId="1" priority="7">
      <formula>AND(#REF!&lt;&gt;"",ODD(ROW(#REF!))=ROW(#REF!))</formula>
    </cfRule>
    <cfRule type="expression" dxfId="0" priority="8">
      <formula>AND(#REF!&lt;&gt;"",EVEN(ROW(#REF!))=ROW(#REF!))</formula>
    </cfRule>
  </conditionalFormatting>
  <conditionalFormatting sqref="G45:G50">
    <cfRule type="iconSet" priority="179">
      <iconSet>
        <cfvo type="percent" val="0"/>
        <cfvo type="percent" val="33"/>
        <cfvo type="percent" val="67"/>
      </iconSet>
    </cfRule>
  </conditionalFormatting>
  <hyperlinks>
    <hyperlink ref="C2" location="Dashboard!A1" display="Back to Dashboard" xr:uid="{DF8BA223-CA6E-4F5C-A2C0-7A97EABBD818}"/>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6B93ADC-392A-4C28-9A9A-3CF90DADBC83}">
          <x14:formula1>
            <xm:f>'Drop-down list'!$G$5:$G$8</xm:f>
          </x14:formula1>
          <xm:sqref>D10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96BA-2FE6-40EC-8BCD-8DF7E1AC6D2E}">
  <sheetPr>
    <tabColor theme="9" tint="0.79998168889431442"/>
  </sheetPr>
  <dimension ref="B2:Q28"/>
  <sheetViews>
    <sheetView zoomScaleNormal="100" workbookViewId="0">
      <pane ySplit="4" topLeftCell="A5" activePane="bottomLeft" state="frozen"/>
      <selection pane="bottomLeft"/>
      <selection activeCell="I29" sqref="I29"/>
    </sheetView>
  </sheetViews>
  <sheetFormatPr defaultColWidth="8.85546875" defaultRowHeight="14.45" outlineLevelCol="1"/>
  <cols>
    <col min="2" max="3" width="14.7109375" hidden="1" customWidth="1" outlineLevel="1"/>
    <col min="4" max="4" width="8.7109375" collapsed="1"/>
    <col min="5" max="5" width="63.28515625" bestFit="1" customWidth="1"/>
    <col min="7" max="7" width="11" bestFit="1" customWidth="1"/>
    <col min="9" max="9" width="16.42578125" bestFit="1" customWidth="1"/>
    <col min="11" max="11" width="13" customWidth="1"/>
    <col min="12" max="12" width="15.7109375" customWidth="1"/>
    <col min="13" max="13" width="24.140625" customWidth="1"/>
    <col min="15" max="15" width="100.28515625" bestFit="1" customWidth="1"/>
  </cols>
  <sheetData>
    <row r="2" spans="2:17">
      <c r="K2" s="217" t="s">
        <v>551</v>
      </c>
      <c r="L2" s="217"/>
    </row>
    <row r="3" spans="2:17">
      <c r="K3" s="217" t="s">
        <v>92</v>
      </c>
      <c r="L3" s="217"/>
    </row>
    <row r="4" spans="2:17" s="12" customFormat="1" ht="28.9">
      <c r="B4" s="11" t="s">
        <v>552</v>
      </c>
      <c r="C4" s="11" t="s">
        <v>553</v>
      </c>
      <c r="E4" s="13" t="s">
        <v>554</v>
      </c>
      <c r="G4" s="13" t="s">
        <v>555</v>
      </c>
      <c r="I4" s="13" t="s">
        <v>556</v>
      </c>
      <c r="J4" s="3"/>
      <c r="K4" s="13" t="s">
        <v>106</v>
      </c>
      <c r="L4" s="13" t="s">
        <v>108</v>
      </c>
      <c r="M4" s="13" t="s">
        <v>100</v>
      </c>
    </row>
    <row r="5" spans="2:17">
      <c r="B5" t="s">
        <v>557</v>
      </c>
      <c r="C5" t="s">
        <v>558</v>
      </c>
      <c r="E5" t="s">
        <v>40</v>
      </c>
      <c r="G5" t="s">
        <v>182</v>
      </c>
      <c r="I5" t="s">
        <v>106</v>
      </c>
      <c r="K5" t="s">
        <v>106</v>
      </c>
      <c r="L5" t="s">
        <v>104</v>
      </c>
      <c r="M5" t="s">
        <v>104</v>
      </c>
    </row>
    <row r="6" spans="2:17">
      <c r="B6" t="s">
        <v>409</v>
      </c>
      <c r="C6" t="s">
        <v>559</v>
      </c>
      <c r="E6" t="s">
        <v>507</v>
      </c>
      <c r="G6" t="s">
        <v>309</v>
      </c>
      <c r="I6" t="s">
        <v>108</v>
      </c>
      <c r="K6" t="s">
        <v>108</v>
      </c>
    </row>
    <row r="7" spans="2:17">
      <c r="C7" t="s">
        <v>560</v>
      </c>
      <c r="E7" t="s">
        <v>508</v>
      </c>
      <c r="G7" t="s">
        <v>408</v>
      </c>
      <c r="I7" t="s">
        <v>100</v>
      </c>
      <c r="K7" t="s">
        <v>100</v>
      </c>
    </row>
    <row r="8" spans="2:17">
      <c r="E8" t="s">
        <v>509</v>
      </c>
      <c r="G8" t="s">
        <v>363</v>
      </c>
    </row>
    <row r="11" spans="2:17" ht="17.45">
      <c r="N11" s="3"/>
      <c r="O11" s="3"/>
      <c r="P11" s="3"/>
      <c r="Q11" s="3"/>
    </row>
    <row r="12" spans="2:17" ht="17.45">
      <c r="N12" s="3"/>
      <c r="O12" s="3"/>
      <c r="P12" s="3"/>
      <c r="Q12" s="3"/>
    </row>
    <row r="13" spans="2:17" ht="17.45">
      <c r="N13" s="3"/>
      <c r="O13" s="3"/>
      <c r="P13" s="3"/>
      <c r="Q13" s="3"/>
    </row>
    <row r="14" spans="2:17" ht="17.45">
      <c r="N14" s="3"/>
      <c r="O14" s="3"/>
      <c r="P14" s="3"/>
      <c r="Q14" s="3"/>
    </row>
    <row r="15" spans="2:17" ht="17.45">
      <c r="N15" s="3"/>
      <c r="O15" s="3"/>
      <c r="P15" s="3"/>
      <c r="Q15" s="3"/>
    </row>
    <row r="16" spans="2:17" ht="17.45">
      <c r="N16" s="3"/>
      <c r="O16" s="3"/>
      <c r="P16" s="3"/>
      <c r="Q16" s="3"/>
    </row>
    <row r="17" spans="14:17" ht="17.45">
      <c r="N17" s="3"/>
      <c r="O17" s="3"/>
      <c r="P17" s="3"/>
      <c r="Q17" s="3"/>
    </row>
    <row r="18" spans="14:17" ht="17.45">
      <c r="N18" s="3"/>
      <c r="O18" s="3"/>
      <c r="P18" s="3"/>
      <c r="Q18" s="3"/>
    </row>
    <row r="19" spans="14:17" ht="17.45">
      <c r="N19" s="3"/>
      <c r="O19" s="3"/>
      <c r="P19" s="3"/>
      <c r="Q19" s="3"/>
    </row>
    <row r="20" spans="14:17" ht="17.45">
      <c r="N20" s="3"/>
      <c r="O20" s="3"/>
      <c r="P20" s="3"/>
      <c r="Q20" s="3"/>
    </row>
    <row r="21" spans="14:17" ht="17.45">
      <c r="N21" s="3"/>
      <c r="O21" s="3"/>
      <c r="P21" s="3"/>
      <c r="Q21" s="3"/>
    </row>
    <row r="22" spans="14:17" ht="17.45">
      <c r="N22" s="3"/>
      <c r="O22" s="3"/>
      <c r="P22" s="3"/>
      <c r="Q22" s="3"/>
    </row>
    <row r="23" spans="14:17" ht="17.45">
      <c r="N23" s="3"/>
      <c r="O23" s="3"/>
      <c r="P23" s="3"/>
      <c r="Q23" s="3"/>
    </row>
    <row r="24" spans="14:17" ht="17.45">
      <c r="N24" s="3"/>
      <c r="O24" s="3"/>
      <c r="P24" s="3"/>
      <c r="Q24" s="3"/>
    </row>
    <row r="25" spans="14:17" ht="17.45">
      <c r="N25" s="3"/>
      <c r="O25" s="3"/>
      <c r="P25" s="3"/>
      <c r="Q25" s="3"/>
    </row>
    <row r="26" spans="14:17" ht="17.45">
      <c r="N26" s="3"/>
      <c r="O26" s="3"/>
      <c r="P26" s="3"/>
      <c r="Q26" s="3"/>
    </row>
    <row r="27" spans="14:17" ht="17.45">
      <c r="N27" s="3"/>
      <c r="O27" s="3"/>
      <c r="P27" s="3"/>
      <c r="Q27" s="3"/>
    </row>
    <row r="28" spans="14:17" ht="17.45">
      <c r="N28" s="3"/>
      <c r="O28" s="3"/>
      <c r="P28" s="3"/>
      <c r="Q28" s="3"/>
    </row>
  </sheetData>
  <sheetProtection algorithmName="SHA-512" hashValue="mq8YGNnl+1YoxOJNg6ZV7NpNgc49ZqNHb/hnDW/NKauSkW98jGxK8FYBW8CDtvsP/7vRkwtOtrnrLYPk7y2SAA==" saltValue="rNKaUMgFWPpoNh9SMC0tmA==" spinCount="100000" sheet="1" objects="1" scenarios="1"/>
  <mergeCells count="2">
    <mergeCell ref="K2:L2"/>
    <mergeCell ref="K3:L3"/>
  </mergeCells>
  <dataValidations disablePrompts="1" count="2">
    <dataValidation type="list" allowBlank="1" showInputMessage="1" showErrorMessage="1" sqref="P12" xr:uid="{2CDDC563-28FF-404A-80E3-A0D10859C451}">
      <formula1>$I$5:$I$6</formula1>
    </dataValidation>
    <dataValidation type="list" allowBlank="1" showInputMessage="1" showErrorMessage="1" sqref="P13" xr:uid="{DED95E50-C841-4DF3-B955-F547C0AB774B}">
      <formula1>INDIRECT($K$4)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59799-C75D-4B7E-8E30-67A3E1C19C08}">
  <sheetPr>
    <tabColor theme="4" tint="0.79998168889431442"/>
  </sheetPr>
  <dimension ref="A1:K55"/>
  <sheetViews>
    <sheetView showGridLines="0" topLeftCell="B47" zoomScale="56" zoomScaleNormal="70" workbookViewId="0">
      <selection activeCell="H48" sqref="H48"/>
    </sheetView>
  </sheetViews>
  <sheetFormatPr defaultColWidth="8.85546875" defaultRowHeight="21" outlineLevelRow="1"/>
  <cols>
    <col min="1" max="1" width="10" style="16" customWidth="1"/>
    <col min="2" max="2" width="60.7109375" style="16" customWidth="1"/>
    <col min="3" max="3" width="40.85546875" style="16" customWidth="1"/>
    <col min="4" max="4" width="48.28515625" style="16" customWidth="1"/>
    <col min="5" max="5" width="35.140625" style="16" customWidth="1"/>
    <col min="6" max="6" width="25.7109375" style="16" customWidth="1"/>
    <col min="7" max="7" width="23.140625" style="16" customWidth="1"/>
    <col min="8" max="8" width="20.85546875" style="16" customWidth="1"/>
    <col min="9" max="9" width="34.7109375" style="16" customWidth="1"/>
    <col min="10" max="10" width="21.85546875" style="16" customWidth="1"/>
    <col min="11" max="11" width="19" style="16" customWidth="1"/>
    <col min="12" max="16384" width="8.85546875" style="16"/>
  </cols>
  <sheetData>
    <row r="1" spans="1:10">
      <c r="A1" s="15"/>
      <c r="B1" s="15"/>
      <c r="C1" s="15"/>
      <c r="D1" s="15"/>
      <c r="E1" s="15"/>
      <c r="F1" s="15"/>
      <c r="G1" s="15"/>
      <c r="H1" s="15"/>
      <c r="I1" s="15"/>
      <c r="J1" s="15"/>
    </row>
    <row r="2" spans="1:10">
      <c r="A2" s="15"/>
      <c r="B2" s="17" t="s">
        <v>19</v>
      </c>
      <c r="C2" s="15"/>
      <c r="D2" s="15"/>
      <c r="E2" s="15"/>
      <c r="F2" s="15"/>
      <c r="G2" s="15"/>
      <c r="H2" s="15"/>
      <c r="I2" s="15"/>
      <c r="J2" s="15"/>
    </row>
    <row r="3" spans="1:10">
      <c r="A3" s="15"/>
      <c r="B3" s="18"/>
      <c r="C3" s="15"/>
      <c r="D3" s="15"/>
      <c r="E3" s="15"/>
      <c r="F3" s="15"/>
      <c r="G3" s="15"/>
      <c r="H3" s="15"/>
      <c r="I3" s="15"/>
      <c r="J3" s="15"/>
    </row>
    <row r="4" spans="1:10">
      <c r="A4" s="19"/>
      <c r="B4" s="20" t="s">
        <v>7</v>
      </c>
      <c r="C4" s="20"/>
      <c r="D4" s="20"/>
      <c r="E4" s="20"/>
      <c r="F4" s="20"/>
      <c r="G4" s="20"/>
      <c r="H4" s="20"/>
      <c r="I4" s="20"/>
      <c r="J4" s="20"/>
    </row>
    <row r="5" spans="1:10">
      <c r="A5" s="21"/>
      <c r="B5" s="21"/>
      <c r="C5" s="21"/>
      <c r="D5" s="21"/>
      <c r="E5" s="21"/>
      <c r="F5" s="21"/>
      <c r="G5" s="21"/>
      <c r="H5" s="21"/>
      <c r="I5" s="21"/>
      <c r="J5" s="21"/>
    </row>
    <row r="6" spans="1:10">
      <c r="A6" s="21"/>
      <c r="B6" s="21"/>
      <c r="C6" s="21"/>
      <c r="D6" s="21"/>
      <c r="E6" s="21"/>
      <c r="F6" s="21"/>
      <c r="G6" s="21"/>
      <c r="H6" s="21"/>
      <c r="I6" s="21"/>
      <c r="J6" s="21"/>
    </row>
    <row r="7" spans="1:10">
      <c r="A7" s="137"/>
      <c r="B7" s="58" t="s">
        <v>20</v>
      </c>
      <c r="C7" s="58"/>
      <c r="D7" s="58"/>
      <c r="E7" s="58"/>
      <c r="F7" s="58"/>
      <c r="G7" s="58"/>
      <c r="H7" s="58"/>
      <c r="I7" s="58"/>
      <c r="J7" s="58"/>
    </row>
    <row r="8" spans="1:10" outlineLevel="1">
      <c r="A8" s="21"/>
      <c r="B8" s="21"/>
      <c r="C8" s="21"/>
      <c r="D8" s="21"/>
      <c r="E8" s="21"/>
      <c r="F8" s="21"/>
      <c r="G8" s="21"/>
      <c r="H8" s="21"/>
      <c r="I8" s="21"/>
      <c r="J8" s="21"/>
    </row>
    <row r="9" spans="1:10" outlineLevel="1">
      <c r="A9" s="21"/>
      <c r="B9" s="24" t="s">
        <v>21</v>
      </c>
      <c r="C9" s="21"/>
      <c r="D9" s="21"/>
      <c r="E9" s="21"/>
      <c r="F9" s="21"/>
      <c r="G9" s="21"/>
      <c r="H9" s="21"/>
      <c r="I9" s="21"/>
      <c r="J9" s="21"/>
    </row>
    <row r="10" spans="1:10" ht="6.95" customHeight="1" outlineLevel="1">
      <c r="A10" s="21"/>
      <c r="B10" s="24"/>
      <c r="C10" s="21"/>
      <c r="D10" s="21"/>
      <c r="E10" s="21"/>
      <c r="F10" s="21"/>
      <c r="G10" s="21"/>
      <c r="H10" s="21"/>
      <c r="I10" s="21"/>
      <c r="J10" s="21"/>
    </row>
    <row r="11" spans="1:10" ht="42" outlineLevel="1">
      <c r="A11" s="21"/>
      <c r="B11" s="151" t="s">
        <v>22</v>
      </c>
      <c r="C11" s="21"/>
      <c r="D11" s="21"/>
      <c r="E11" s="21"/>
      <c r="F11" s="21"/>
      <c r="G11" s="21"/>
      <c r="H11" s="21"/>
      <c r="I11" s="21"/>
      <c r="J11" s="21"/>
    </row>
    <row r="12" spans="1:10" ht="42" outlineLevel="1">
      <c r="A12" s="21"/>
      <c r="B12" s="152" t="s">
        <v>23</v>
      </c>
      <c r="C12" s="21"/>
      <c r="D12" s="21"/>
      <c r="E12" s="21"/>
      <c r="F12" s="21"/>
      <c r="G12" s="21"/>
      <c r="H12" s="21"/>
      <c r="I12" s="21"/>
      <c r="J12" s="21"/>
    </row>
    <row r="13" spans="1:10" ht="42" outlineLevel="1">
      <c r="A13" s="21"/>
      <c r="B13" s="153" t="s">
        <v>24</v>
      </c>
      <c r="C13" s="21"/>
      <c r="D13" s="21"/>
      <c r="E13" s="21"/>
      <c r="F13" s="21"/>
      <c r="G13" s="21"/>
      <c r="H13" s="21"/>
      <c r="I13" s="21"/>
      <c r="J13" s="21"/>
    </row>
    <row r="14" spans="1:10" outlineLevel="1">
      <c r="A14" s="21"/>
      <c r="C14" s="21"/>
      <c r="D14" s="21"/>
      <c r="E14" s="21"/>
      <c r="F14" s="21"/>
      <c r="G14" s="21"/>
      <c r="H14" s="21"/>
      <c r="I14" s="21"/>
      <c r="J14" s="21"/>
    </row>
    <row r="15" spans="1:10" outlineLevel="1">
      <c r="A15" s="21"/>
      <c r="B15" s="24" t="s">
        <v>25</v>
      </c>
      <c r="C15" s="21"/>
      <c r="D15" s="21"/>
      <c r="E15" s="21"/>
      <c r="F15" s="21"/>
      <c r="G15" s="21"/>
      <c r="H15" s="21"/>
      <c r="I15" s="21"/>
      <c r="J15" s="21"/>
    </row>
    <row r="16" spans="1:10" outlineLevel="1">
      <c r="A16" s="21"/>
      <c r="C16" s="21"/>
      <c r="D16" s="21"/>
      <c r="E16" s="21"/>
      <c r="F16" s="21"/>
      <c r="G16" s="21"/>
      <c r="H16" s="21"/>
      <c r="I16" s="21"/>
      <c r="J16" s="21"/>
    </row>
    <row r="17" spans="1:11" outlineLevel="1">
      <c r="A17" s="21"/>
      <c r="C17" s="21"/>
      <c r="D17" s="21"/>
      <c r="E17" s="21"/>
      <c r="F17" s="21"/>
      <c r="G17" s="21"/>
      <c r="H17" s="21"/>
      <c r="I17" s="21"/>
      <c r="J17" s="21"/>
    </row>
    <row r="18" spans="1:11" outlineLevel="1">
      <c r="A18" s="21"/>
      <c r="C18" s="21"/>
      <c r="D18" s="21"/>
      <c r="E18" s="21"/>
      <c r="F18" s="21"/>
      <c r="G18" s="21"/>
      <c r="H18" s="21"/>
      <c r="I18" s="21"/>
      <c r="J18" s="21"/>
    </row>
    <row r="19" spans="1:11" outlineLevel="1">
      <c r="A19" s="21"/>
      <c r="C19" s="21"/>
      <c r="D19" s="21"/>
      <c r="E19" s="21"/>
      <c r="F19" s="21"/>
      <c r="G19" s="21"/>
      <c r="H19" s="21"/>
      <c r="I19" s="21"/>
      <c r="J19" s="21"/>
    </row>
    <row r="20" spans="1:11" outlineLevel="1">
      <c r="A20" s="21"/>
      <c r="C20" s="21"/>
      <c r="D20" s="21"/>
      <c r="E20" s="21"/>
      <c r="F20" s="21"/>
      <c r="G20" s="21"/>
      <c r="H20" s="21"/>
      <c r="I20" s="21"/>
      <c r="J20" s="21"/>
    </row>
    <row r="21" spans="1:11">
      <c r="A21" s="21"/>
      <c r="C21" s="21"/>
      <c r="D21" s="21"/>
      <c r="E21" s="21"/>
      <c r="F21" s="21"/>
      <c r="G21" s="21"/>
      <c r="H21" s="21"/>
      <c r="I21" s="21"/>
      <c r="J21" s="21"/>
    </row>
    <row r="22" spans="1:11">
      <c r="A22" s="137"/>
      <c r="B22" s="58" t="s">
        <v>26</v>
      </c>
      <c r="C22" s="58"/>
      <c r="D22" s="58"/>
      <c r="E22" s="58"/>
      <c r="F22" s="58"/>
      <c r="G22" s="58"/>
      <c r="H22" s="58"/>
      <c r="I22" s="58"/>
      <c r="J22" s="58"/>
    </row>
    <row r="23" spans="1:11" outlineLevel="1">
      <c r="A23" s="21"/>
      <c r="B23" s="21"/>
      <c r="C23" s="21"/>
      <c r="D23" s="21"/>
      <c r="E23" s="21"/>
      <c r="F23" s="21"/>
      <c r="G23" s="21"/>
      <c r="H23" s="21"/>
      <c r="I23" s="21"/>
      <c r="J23" s="21"/>
    </row>
    <row r="24" spans="1:11" outlineLevel="1">
      <c r="A24" s="163" t="s">
        <v>27</v>
      </c>
      <c r="B24" s="164" t="s">
        <v>28</v>
      </c>
      <c r="C24" s="165"/>
      <c r="D24" s="165"/>
      <c r="E24" s="165"/>
      <c r="F24" s="165"/>
      <c r="G24" s="165"/>
      <c r="H24" s="165"/>
      <c r="I24" s="165"/>
      <c r="J24" s="165"/>
    </row>
    <row r="25" spans="1:11" outlineLevel="1">
      <c r="A25" s="21" t="s">
        <v>29</v>
      </c>
      <c r="B25" s="188" t="s">
        <v>30</v>
      </c>
      <c r="C25" s="185"/>
      <c r="E25" s="21"/>
      <c r="F25" s="21"/>
      <c r="G25" s="21"/>
      <c r="H25" s="21"/>
      <c r="I25" s="21"/>
      <c r="J25" s="21"/>
      <c r="K25" s="21"/>
    </row>
    <row r="26" spans="1:11" outlineLevel="1">
      <c r="A26" s="21" t="s">
        <v>31</v>
      </c>
      <c r="B26" s="188" t="s">
        <v>32</v>
      </c>
      <c r="C26" s="186"/>
      <c r="E26" s="21"/>
      <c r="F26" s="21"/>
      <c r="G26" s="21"/>
      <c r="H26" s="21"/>
      <c r="I26" s="21"/>
      <c r="J26" s="21"/>
      <c r="K26" s="21"/>
    </row>
    <row r="27" spans="1:11" outlineLevel="1">
      <c r="A27" s="21" t="s">
        <v>33</v>
      </c>
      <c r="B27" s="188" t="s">
        <v>34</v>
      </c>
      <c r="C27" s="186"/>
      <c r="E27" s="21"/>
      <c r="F27" s="21"/>
      <c r="G27" s="21"/>
      <c r="H27" s="21"/>
      <c r="I27" s="21"/>
      <c r="J27" s="21"/>
      <c r="K27" s="21"/>
    </row>
    <row r="28" spans="1:11" outlineLevel="1">
      <c r="A28" s="21" t="s">
        <v>35</v>
      </c>
      <c r="B28" s="188" t="s">
        <v>36</v>
      </c>
      <c r="C28" s="187"/>
      <c r="E28" s="21"/>
      <c r="F28" s="21"/>
      <c r="G28" s="21"/>
      <c r="H28" s="21"/>
      <c r="I28" s="21"/>
      <c r="J28" s="21"/>
      <c r="K28" s="21"/>
    </row>
    <row r="29" spans="1:11" outlineLevel="1">
      <c r="A29" s="21"/>
      <c r="B29" s="21"/>
      <c r="C29" s="21"/>
      <c r="D29" s="21"/>
      <c r="E29" s="21"/>
      <c r="F29" s="21"/>
      <c r="G29" s="21"/>
      <c r="H29" s="21"/>
      <c r="I29" s="21"/>
      <c r="J29" s="21"/>
    </row>
    <row r="30" spans="1:11" outlineLevel="1">
      <c r="A30" s="21"/>
      <c r="B30" s="21"/>
      <c r="C30" s="21"/>
      <c r="D30" s="21"/>
      <c r="E30" s="21"/>
      <c r="F30" s="21"/>
      <c r="G30" s="21"/>
      <c r="H30" s="21"/>
      <c r="I30" s="21"/>
      <c r="J30" s="21"/>
    </row>
    <row r="31" spans="1:11" outlineLevel="1">
      <c r="A31" s="21"/>
      <c r="B31" s="21"/>
      <c r="C31" s="21"/>
      <c r="D31" s="21"/>
      <c r="E31" s="21"/>
      <c r="F31" s="21"/>
      <c r="G31" s="21"/>
      <c r="H31" s="21"/>
      <c r="I31" s="21"/>
      <c r="J31" s="21"/>
    </row>
    <row r="32" spans="1:11" ht="42" customHeight="1" outlineLevel="1">
      <c r="A32" s="21"/>
      <c r="B32" s="192" t="s">
        <v>37</v>
      </c>
      <c r="C32" s="192"/>
      <c r="D32" s="21"/>
      <c r="E32" s="21"/>
      <c r="F32" s="21"/>
      <c r="G32" s="21"/>
      <c r="H32" s="21"/>
      <c r="I32" s="21"/>
      <c r="J32" s="21"/>
    </row>
    <row r="33" spans="1:10" outlineLevel="1">
      <c r="A33" s="21"/>
      <c r="B33" s="24"/>
      <c r="C33" s="21"/>
      <c r="D33" s="21"/>
      <c r="E33" s="21"/>
      <c r="F33" s="21"/>
      <c r="G33" s="21"/>
      <c r="H33" s="21"/>
      <c r="I33" s="21"/>
      <c r="J33" s="21"/>
    </row>
    <row r="34" spans="1:10" ht="100.5" customHeight="1" outlineLevel="1">
      <c r="A34" s="21" t="s">
        <v>38</v>
      </c>
      <c r="B34" s="166" t="s">
        <v>39</v>
      </c>
      <c r="C34" s="25" t="s">
        <v>40</v>
      </c>
      <c r="D34" s="21"/>
      <c r="E34" s="21"/>
      <c r="F34" s="21"/>
      <c r="G34" s="21"/>
      <c r="H34" s="21"/>
      <c r="I34" s="21"/>
      <c r="J34" s="21"/>
    </row>
    <row r="35" spans="1:10" outlineLevel="1">
      <c r="A35" s="21"/>
      <c r="B35" s="24"/>
      <c r="C35" s="21"/>
      <c r="D35" s="21"/>
      <c r="E35" s="21"/>
      <c r="F35" s="21"/>
      <c r="G35" s="21"/>
      <c r="H35" s="21"/>
      <c r="I35" s="21"/>
      <c r="J35" s="21"/>
    </row>
    <row r="36" spans="1:10" outlineLevel="1">
      <c r="A36" s="21"/>
      <c r="B36" s="24"/>
      <c r="C36" s="21"/>
      <c r="D36" s="21"/>
      <c r="E36" s="21"/>
      <c r="F36" s="21"/>
      <c r="G36" s="21"/>
      <c r="H36" s="21"/>
      <c r="I36" s="21"/>
      <c r="J36" s="21"/>
    </row>
    <row r="37" spans="1:10" ht="95.45" customHeight="1" outlineLevel="1">
      <c r="A37" s="21"/>
      <c r="B37"/>
      <c r="C37"/>
      <c r="D37"/>
      <c r="E37" s="21"/>
      <c r="F37" s="21"/>
      <c r="G37" s="21"/>
      <c r="H37" s="21"/>
      <c r="I37" s="21"/>
      <c r="J37" s="21"/>
    </row>
    <row r="38" spans="1:10" outlineLevel="1">
      <c r="A38" s="21"/>
      <c r="B38"/>
      <c r="C38"/>
      <c r="D38"/>
      <c r="E38" s="21"/>
      <c r="F38" s="21"/>
      <c r="G38" s="21"/>
      <c r="H38" s="21"/>
      <c r="I38" s="21"/>
      <c r="J38" s="21"/>
    </row>
    <row r="39" spans="1:10" ht="85.5" customHeight="1" outlineLevel="1">
      <c r="A39" s="21"/>
      <c r="B39"/>
      <c r="C39"/>
      <c r="D39"/>
      <c r="E39" s="21"/>
      <c r="F39" s="21"/>
      <c r="G39" s="21"/>
      <c r="H39" s="21"/>
      <c r="I39" s="21"/>
      <c r="J39" s="21"/>
    </row>
    <row r="40" spans="1:10" outlineLevel="1">
      <c r="A40" s="21"/>
      <c r="B40" s="21"/>
      <c r="C40" s="21"/>
      <c r="D40" s="21"/>
      <c r="E40" s="21"/>
      <c r="F40" s="21"/>
      <c r="G40" s="21"/>
      <c r="H40" s="21"/>
      <c r="I40" s="21"/>
      <c r="J40" s="21"/>
    </row>
    <row r="41" spans="1:10">
      <c r="A41" s="21"/>
      <c r="B41" s="21"/>
      <c r="C41" s="21"/>
      <c r="D41" s="21"/>
      <c r="E41" s="21"/>
      <c r="F41" s="21"/>
      <c r="G41" s="21"/>
      <c r="H41" s="21"/>
      <c r="I41" s="21"/>
      <c r="J41" s="21"/>
    </row>
    <row r="42" spans="1:10">
      <c r="A42" s="137"/>
      <c r="B42" s="58" t="s">
        <v>41</v>
      </c>
      <c r="C42" s="58"/>
      <c r="D42" s="58"/>
      <c r="E42" s="58"/>
      <c r="F42" s="58"/>
      <c r="G42" s="58"/>
      <c r="H42" s="58"/>
      <c r="I42" s="58"/>
      <c r="J42" s="58"/>
    </row>
    <row r="43" spans="1:10" outlineLevel="1">
      <c r="A43" s="21"/>
      <c r="B43" s="21"/>
      <c r="C43" s="21"/>
      <c r="D43" s="21"/>
      <c r="E43" s="21"/>
      <c r="F43" s="21"/>
      <c r="G43" s="21"/>
      <c r="H43" s="21"/>
      <c r="I43" s="21"/>
      <c r="J43" s="21"/>
    </row>
    <row r="44" spans="1:10" outlineLevel="1">
      <c r="A44" s="21"/>
      <c r="B44" s="21"/>
      <c r="C44" s="21"/>
      <c r="D44" s="21"/>
      <c r="E44" s="21"/>
      <c r="F44" s="21"/>
      <c r="G44" s="21"/>
      <c r="H44" s="21"/>
      <c r="I44" s="21"/>
      <c r="J44" s="21"/>
    </row>
    <row r="45" spans="1:10" ht="63" outlineLevel="1">
      <c r="A45" s="21"/>
      <c r="B45" s="26" t="s">
        <v>42</v>
      </c>
      <c r="C45" s="26" t="s">
        <v>43</v>
      </c>
      <c r="D45" s="26" t="s">
        <v>44</v>
      </c>
      <c r="E45" s="27" t="s">
        <v>45</v>
      </c>
      <c r="F45" s="27" t="s">
        <v>46</v>
      </c>
      <c r="G45" s="27" t="s">
        <v>47</v>
      </c>
      <c r="H45" s="26" t="s">
        <v>48</v>
      </c>
      <c r="I45" s="26" t="s">
        <v>49</v>
      </c>
      <c r="J45" s="21"/>
    </row>
    <row r="46" spans="1:10" ht="267" customHeight="1" outlineLevel="1">
      <c r="A46" s="21"/>
      <c r="B46" s="154" t="s">
        <v>50</v>
      </c>
      <c r="C46" s="28" t="s">
        <v>51</v>
      </c>
      <c r="D46" s="28" t="s">
        <v>52</v>
      </c>
      <c r="E46" s="28" t="s">
        <v>53</v>
      </c>
      <c r="F46" s="28" t="s">
        <v>54</v>
      </c>
      <c r="G46" s="28" t="s">
        <v>55</v>
      </c>
      <c r="H46" s="28" t="str">
        <f>'Step 1'!J15</f>
        <v>No</v>
      </c>
      <c r="I46" s="29"/>
      <c r="J46" s="21"/>
    </row>
    <row r="47" spans="1:10" ht="227.1" customHeight="1" outlineLevel="1">
      <c r="A47" s="21"/>
      <c r="B47" s="154" t="s">
        <v>56</v>
      </c>
      <c r="C47" s="28" t="s">
        <v>57</v>
      </c>
      <c r="D47" s="28" t="s">
        <v>58</v>
      </c>
      <c r="E47" s="190" t="s">
        <v>59</v>
      </c>
      <c r="F47" s="28" t="s">
        <v>54</v>
      </c>
      <c r="G47" s="28" t="s">
        <v>60</v>
      </c>
      <c r="H47" s="28" t="str">
        <f>'Step 2'!K15</f>
        <v>No. You first need to go back to Step 1 and answer some remaining questions</v>
      </c>
      <c r="I47" s="29"/>
      <c r="J47" s="21"/>
    </row>
    <row r="48" spans="1:10" ht="249.95" customHeight="1" outlineLevel="1">
      <c r="A48" s="21"/>
      <c r="B48" s="154" t="s">
        <v>61</v>
      </c>
      <c r="C48" s="28" t="s">
        <v>62</v>
      </c>
      <c r="D48" s="28" t="s">
        <v>63</v>
      </c>
      <c r="E48" s="191"/>
      <c r="F48" s="28" t="s">
        <v>64</v>
      </c>
      <c r="G48" s="28" t="s">
        <v>65</v>
      </c>
      <c r="H48" s="28" t="str">
        <f>'Step 3'!J15</f>
        <v>No. You first need to go back to Step 1 and/or Step 2 and answer some remaining questions</v>
      </c>
      <c r="I48" s="29"/>
      <c r="J48" s="30"/>
    </row>
    <row r="49" spans="1:10" outlineLevel="1">
      <c r="A49" s="21"/>
      <c r="B49" s="21"/>
      <c r="C49" s="21"/>
      <c r="D49" s="21"/>
      <c r="E49" s="21"/>
      <c r="F49" s="21"/>
      <c r="G49" s="21"/>
      <c r="H49" s="21"/>
      <c r="I49" s="21"/>
      <c r="J49" s="21"/>
    </row>
    <row r="50" spans="1:10">
      <c r="A50" s="21"/>
      <c r="B50" s="21"/>
      <c r="C50" s="21"/>
      <c r="D50" s="21"/>
      <c r="E50" s="21"/>
      <c r="F50" s="21"/>
      <c r="G50" s="21"/>
      <c r="H50" s="21"/>
      <c r="I50" s="21"/>
      <c r="J50" s="21"/>
    </row>
    <row r="51" spans="1:10">
      <c r="A51" s="189" t="s">
        <v>18</v>
      </c>
      <c r="B51" s="189"/>
      <c r="C51" s="189"/>
      <c r="D51" s="189"/>
      <c r="E51" s="189"/>
      <c r="F51" s="189"/>
      <c r="G51" s="189"/>
      <c r="H51" s="189"/>
      <c r="I51" s="189"/>
      <c r="J51" s="189"/>
    </row>
    <row r="52" spans="1:10">
      <c r="A52" s="21"/>
      <c r="B52" s="21"/>
      <c r="C52" s="21"/>
      <c r="D52" s="21"/>
      <c r="E52" s="21"/>
      <c r="F52" s="21"/>
      <c r="G52" s="21"/>
      <c r="H52" s="21"/>
      <c r="I52" s="21"/>
      <c r="J52" s="21"/>
    </row>
    <row r="53" spans="1:10">
      <c r="A53" s="21"/>
      <c r="B53" s="21"/>
      <c r="C53" s="21"/>
      <c r="D53" s="21"/>
      <c r="E53" s="21"/>
      <c r="F53" s="21"/>
      <c r="G53" s="21"/>
      <c r="H53" s="21"/>
      <c r="I53" s="21"/>
      <c r="J53" s="21"/>
    </row>
    <row r="54" spans="1:10">
      <c r="A54" s="21"/>
      <c r="B54" s="21"/>
      <c r="C54" s="21"/>
      <c r="D54" s="21"/>
      <c r="E54" s="21"/>
      <c r="F54" s="21"/>
      <c r="G54" s="21"/>
      <c r="H54" s="21"/>
      <c r="I54" s="21"/>
      <c r="J54" s="21"/>
    </row>
    <row r="55" spans="1:10">
      <c r="A55" s="21"/>
      <c r="B55" s="21"/>
      <c r="C55" s="21"/>
      <c r="D55" s="21"/>
      <c r="E55" s="21"/>
      <c r="F55" s="21"/>
      <c r="G55" s="21"/>
      <c r="H55" s="21"/>
      <c r="I55" s="21"/>
      <c r="J55" s="21"/>
    </row>
  </sheetData>
  <sheetProtection algorithmName="SHA-512" hashValue="OEmgLEIhJHihJjnKlIN3PSQL8y6LWz8P5Abdn3AmBMIT5fyWyDq3S7AcOt9oHfFqmeeXXHCLP2TswS1EQrKtgA==" saltValue="vROh6gl4Oj1o/1HXul74RA==" spinCount="100000" sheet="1" objects="1" scenarios="1"/>
  <protectedRanges>
    <protectedRange sqref="C34" name="DropDown"/>
  </protectedRanges>
  <mergeCells count="3">
    <mergeCell ref="A51:J51"/>
    <mergeCell ref="E47:E48"/>
    <mergeCell ref="B32:C32"/>
  </mergeCells>
  <phoneticPr fontId="10" type="noConversion"/>
  <conditionalFormatting sqref="H46">
    <cfRule type="cellIs" dxfId="153" priority="9" operator="equal">
      <formula>"No"</formula>
    </cfRule>
    <cfRule type="cellIs" dxfId="152" priority="10" operator="equal">
      <formula>"Yes"</formula>
    </cfRule>
  </conditionalFormatting>
  <conditionalFormatting sqref="H47">
    <cfRule type="cellIs" dxfId="151" priority="7" operator="equal">
      <formula>"No"</formula>
    </cfRule>
    <cfRule type="cellIs" dxfId="150" priority="8" operator="equal">
      <formula>"Yes"</formula>
    </cfRule>
  </conditionalFormatting>
  <conditionalFormatting sqref="H48">
    <cfRule type="cellIs" dxfId="149" priority="5" operator="equal">
      <formula>"No"</formula>
    </cfRule>
    <cfRule type="cellIs" dxfId="148" priority="6" operator="equal">
      <formula>"Yes"</formula>
    </cfRule>
  </conditionalFormatting>
  <hyperlinks>
    <hyperlink ref="B2" location="Cover!A1" display="Back to Cover" xr:uid="{EC09626C-06BE-428F-9247-CDB84BF9B298}"/>
  </hyperlinks>
  <pageMargins left="0.7" right="0.7" top="0.75" bottom="0.75" header="0.3" footer="0.3"/>
  <pageSetup scale="1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806503-136D-4664-8268-D9B0DBE3FD36}">
          <x14:formula1>
            <xm:f>'Drop-down list'!$E$5:$E$8</xm:f>
          </x14:formula1>
          <xm:sqref>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4C4E8-D65B-4C97-9105-86BBBF960E33}">
  <sheetPr>
    <tabColor theme="4" tint="0.79998168889431442"/>
  </sheetPr>
  <dimension ref="A1:AK58"/>
  <sheetViews>
    <sheetView showGridLines="0" tabSelected="1" topLeftCell="A29" zoomScale="63" zoomScaleNormal="70" zoomScaleSheetLayoutView="55" workbookViewId="0">
      <selection activeCell="G35" sqref="G35"/>
    </sheetView>
  </sheetViews>
  <sheetFormatPr defaultColWidth="8.7109375" defaultRowHeight="21" outlineLevelRow="1"/>
  <cols>
    <col min="1" max="1" width="10" style="18" customWidth="1"/>
    <col min="2" max="2" width="7.28515625" style="18" hidden="1" customWidth="1"/>
    <col min="3" max="3" width="9.7109375" style="18" hidden="1" customWidth="1"/>
    <col min="4" max="4" width="6.7109375" style="18" hidden="1" customWidth="1"/>
    <col min="5" max="5" width="39.140625" style="18" customWidth="1"/>
    <col min="6" max="6" width="28" style="18" customWidth="1"/>
    <col min="7" max="7" width="31.42578125" style="18" customWidth="1"/>
    <col min="8" max="8" width="33.140625" style="18" customWidth="1"/>
    <col min="9" max="9" width="37.7109375" style="18" customWidth="1"/>
    <col min="10" max="10" width="28.28515625" style="18" customWidth="1"/>
    <col min="11" max="11" width="255.42578125" style="18" customWidth="1"/>
    <col min="12" max="12" width="19.85546875" style="18" bestFit="1" customWidth="1"/>
    <col min="13" max="14" width="15.42578125" style="18" bestFit="1" customWidth="1"/>
    <col min="15" max="24" width="5.42578125" style="18" bestFit="1" customWidth="1"/>
    <col min="25" max="25" width="15.42578125" style="18" customWidth="1"/>
    <col min="26" max="28" width="15.42578125" style="18" bestFit="1" customWidth="1"/>
    <col min="29" max="29" width="16.28515625" style="18" bestFit="1" customWidth="1"/>
    <col min="30" max="30" width="18.42578125" style="18" bestFit="1" customWidth="1"/>
    <col min="31" max="31" width="19.28515625" style="18" customWidth="1"/>
    <col min="32" max="37" width="8.7109375" style="18"/>
    <col min="38" max="16384" width="8.7109375" style="21"/>
  </cols>
  <sheetData>
    <row r="1" spans="1:37" s="33" customFormat="1" ht="18.600000000000001" customHeight="1">
      <c r="B1" s="100"/>
      <c r="C1" s="100"/>
      <c r="D1" s="100"/>
      <c r="E1" s="194" t="str">
        <f>IF(ISBLANK(Instructions!$C$34),"STOP - Before you continue, you need to go back to the Instructions tab and answer the questions on row 22","")</f>
        <v/>
      </c>
      <c r="F1" s="194"/>
      <c r="G1" s="194"/>
      <c r="H1" s="194"/>
      <c r="I1" s="194"/>
      <c r="J1" s="194"/>
      <c r="K1" s="194"/>
      <c r="L1" s="194"/>
      <c r="M1" s="194"/>
      <c r="N1" s="32"/>
      <c r="O1" s="32"/>
      <c r="P1" s="32"/>
      <c r="Q1" s="32"/>
      <c r="R1" s="32"/>
      <c r="S1" s="32"/>
      <c r="T1" s="32"/>
      <c r="U1" s="32"/>
      <c r="V1" s="32"/>
      <c r="W1" s="32"/>
      <c r="X1" s="32"/>
      <c r="Y1" s="32"/>
      <c r="Z1" s="32"/>
      <c r="AA1" s="32"/>
      <c r="AB1" s="32"/>
      <c r="AC1" s="32"/>
      <c r="AD1" s="32"/>
      <c r="AE1" s="32"/>
      <c r="AF1" s="32"/>
      <c r="AG1" s="32"/>
      <c r="AH1" s="32"/>
      <c r="AI1" s="32"/>
      <c r="AJ1" s="32"/>
      <c r="AK1" s="32"/>
    </row>
    <row r="2" spans="1:37">
      <c r="E2" s="76" t="s">
        <v>66</v>
      </c>
      <c r="F2" s="17"/>
      <c r="G2" s="17"/>
    </row>
    <row r="3" spans="1:37">
      <c r="E3" s="76" t="s">
        <v>67</v>
      </c>
      <c r="F3" s="17"/>
    </row>
    <row r="4" spans="1:37" ht="3.6" customHeight="1">
      <c r="E4" s="77"/>
    </row>
    <row r="5" spans="1:37">
      <c r="E5" s="78" t="s">
        <v>68</v>
      </c>
      <c r="F5" s="34"/>
      <c r="G5" s="21"/>
    </row>
    <row r="6" spans="1:37" ht="28.9">
      <c r="E6" s="148" t="str">
        <f>Instructions!$B$11</f>
        <v>Cells where you are required to input information</v>
      </c>
    </row>
    <row r="7" spans="1:37" ht="39.950000000000003" customHeight="1">
      <c r="E7" s="149" t="str">
        <f>Instructions!$B$12</f>
        <v>Cells with the tool output, based on the information you input</v>
      </c>
    </row>
    <row r="8" spans="1:37" ht="28.9">
      <c r="E8" s="150" t="str">
        <f>Instructions!$B$13</f>
        <v>Cells where information or guidance will be provided</v>
      </c>
    </row>
    <row r="9" spans="1:37" ht="8.4499999999999993" customHeight="1">
      <c r="Q9" s="21"/>
      <c r="R9" s="21"/>
      <c r="S9" s="21"/>
      <c r="T9" s="21"/>
      <c r="U9" s="21"/>
      <c r="V9" s="21"/>
      <c r="W9" s="21"/>
      <c r="X9" s="21"/>
      <c r="Y9" s="21"/>
      <c r="Z9" s="21"/>
      <c r="AA9" s="21"/>
      <c r="AB9" s="21"/>
      <c r="AC9" s="21"/>
      <c r="AD9" s="21"/>
      <c r="AE9" s="21"/>
      <c r="AF9" s="21"/>
      <c r="AG9" s="21"/>
      <c r="AH9" s="21"/>
      <c r="AI9" s="21"/>
      <c r="AJ9" s="21"/>
      <c r="AK9" s="21"/>
    </row>
    <row r="10" spans="1:37">
      <c r="A10" s="35" t="s">
        <v>69</v>
      </c>
      <c r="B10" s="36"/>
      <c r="C10" s="36"/>
      <c r="D10" s="36"/>
      <c r="E10" s="37" t="str">
        <f>Instructions!B46</f>
        <v>Step 1: 
Initial screening</v>
      </c>
      <c r="F10" s="37"/>
      <c r="G10" s="37"/>
      <c r="H10" s="36"/>
      <c r="I10" s="36"/>
      <c r="J10" s="36"/>
      <c r="K10" s="36"/>
      <c r="L10" s="36"/>
      <c r="M10" s="36"/>
      <c r="Q10" s="21"/>
      <c r="R10" s="21"/>
      <c r="S10" s="21"/>
      <c r="T10" s="21"/>
      <c r="U10" s="21"/>
      <c r="V10" s="21"/>
      <c r="W10" s="21"/>
      <c r="X10" s="21"/>
      <c r="Y10" s="21"/>
      <c r="Z10" s="21"/>
      <c r="AA10" s="21"/>
      <c r="AB10" s="21"/>
      <c r="AC10" s="21"/>
      <c r="AD10" s="21"/>
      <c r="AE10" s="21"/>
      <c r="AF10" s="21"/>
      <c r="AG10" s="21"/>
      <c r="AH10" s="21"/>
      <c r="AI10" s="21"/>
      <c r="AJ10" s="21"/>
      <c r="AK10" s="21"/>
    </row>
    <row r="11" spans="1:37" s="18" customFormat="1">
      <c r="A11" s="38"/>
      <c r="B11" s="38"/>
      <c r="C11" s="38"/>
      <c r="D11" s="38"/>
      <c r="E11" s="39"/>
      <c r="F11" s="39"/>
      <c r="G11" s="40"/>
    </row>
    <row r="12" spans="1:37">
      <c r="A12" s="41" t="s">
        <v>69</v>
      </c>
      <c r="B12" s="41"/>
      <c r="C12" s="41"/>
      <c r="D12" s="41"/>
      <c r="E12" s="42" t="str">
        <f>CONCATENATE("Details of ",E10)</f>
        <v>Details of Step 1: 
Initial screening</v>
      </c>
      <c r="F12" s="42"/>
      <c r="G12" s="42"/>
      <c r="H12" s="43"/>
      <c r="I12" s="43"/>
      <c r="J12" s="43"/>
      <c r="K12" s="43"/>
      <c r="L12" s="43"/>
      <c r="M12" s="43"/>
      <c r="Q12" s="21"/>
      <c r="R12" s="21"/>
      <c r="S12" s="21"/>
      <c r="T12" s="21"/>
      <c r="U12" s="21"/>
      <c r="V12" s="21"/>
      <c r="W12" s="21"/>
      <c r="X12" s="21"/>
      <c r="Y12" s="21"/>
      <c r="Z12" s="21"/>
      <c r="AA12" s="21"/>
      <c r="AB12" s="21"/>
      <c r="AC12" s="21"/>
      <c r="AD12" s="21"/>
      <c r="AE12" s="21"/>
      <c r="AF12" s="21"/>
      <c r="AG12" s="21"/>
      <c r="AH12" s="21"/>
      <c r="AI12" s="21"/>
      <c r="AJ12" s="21"/>
      <c r="AK12" s="21"/>
    </row>
    <row r="13" spans="1:37" s="18" customFormat="1" outlineLevel="1">
      <c r="A13" s="38"/>
      <c r="B13" s="38"/>
      <c r="C13" s="38"/>
      <c r="D13" s="38"/>
      <c r="E13" s="39"/>
      <c r="F13" s="39"/>
      <c r="G13" s="40"/>
    </row>
    <row r="14" spans="1:37" s="18" customFormat="1" ht="60.6" customHeight="1" outlineLevel="1">
      <c r="A14" s="38"/>
      <c r="B14" s="38"/>
      <c r="C14" s="38"/>
      <c r="D14" s="38"/>
      <c r="E14" s="73" t="str">
        <f>Instructions!C45</f>
        <v>What are you doing in this step?</v>
      </c>
      <c r="F14" s="73" t="str">
        <f>Instructions!D45</f>
        <v>What is the output of this step?</v>
      </c>
      <c r="G14" s="73" t="str">
        <f>Instructions!E45</f>
        <v>When should step be done?</v>
      </c>
      <c r="H14" s="73" t="str">
        <f>Instructions!F45</f>
        <v>Where can you get the information to fill out this step?</v>
      </c>
      <c r="I14" s="73" t="str">
        <f>Instructions!G45</f>
        <v>How much time is needed to fill out this step?</v>
      </c>
      <c r="J14" s="73" t="s">
        <v>70</v>
      </c>
    </row>
    <row r="15" spans="1:37" s="18" customFormat="1" ht="351" customHeight="1" outlineLevel="1">
      <c r="A15" s="38"/>
      <c r="B15" s="38"/>
      <c r="C15" s="38"/>
      <c r="D15" s="38"/>
      <c r="E15" s="74" t="str">
        <f>Instructions!C46</f>
        <v xml:space="preserve">Asking some screening questions to understand how intentional the partner, project or platform is in working on gender? </v>
      </c>
      <c r="F15" s="74" t="str">
        <f>Instructions!D46</f>
        <v>Rapid Gender Assessment of where the partner/project/platform stands on the gender ladder: unintentional, intentional or transformative. 
A list of potential actions for the partner/project/ platform to take 
KPI measurement</v>
      </c>
      <c r="G15" s="74" t="str">
        <f>Instructions!E46</f>
        <v xml:space="preserve">For new projects: During initial engagement or conversations with partner or platform 
For on-going projects: When you want to do a rapid assessment of the gender intentionality of an IDH partner(s) or project or obtain the project KPI measurement </v>
      </c>
      <c r="H15" s="74" t="str">
        <f>Instructions!F46</f>
        <v>Your partner, project or platform</v>
      </c>
      <c r="I15" s="74" t="str">
        <f>Instructions!G46</f>
        <v>One hour</v>
      </c>
      <c r="J15" s="75" t="str">
        <f>IFERROR(IF(AND(ISBLANK(F25),B25&lt;&gt;"-"),"No",IF(AND(ISBLANK(F26),B26&lt;&gt;"-"),"No",IF(AND(ISBLANK(F27),B27&lt;&gt;"-"),"No",IF(AND(ISBLANK(F28),B28&lt;&gt;"-"),"No",IF(AND(ISBLANK(F29),B29&lt;&gt;"-"),"No",IF(AND(ISBLANK(F30),B30&lt;&gt;"-"),"No",IF(AND(ISBLANK(F25),B25&lt;&gt;"-"),"No",IF(AND(ISBLANK(F26),B26&lt;&gt;"-"),"No",IF(AND(ISBLANK(F27),B27&lt;&gt;"-"),"No",IF(AND(ISBLANK(F29),B29&lt;&gt;"-"),"No",IF(AND(ISBLANK(F30),B30&lt;&gt;"-"),"No","Yes"))))))))))),"Error - You need to go back to the Instructions tab and answer the questions on row 22")</f>
        <v>No</v>
      </c>
    </row>
    <row r="16" spans="1:37" s="18" customFormat="1">
      <c r="A16" s="38"/>
      <c r="B16" s="38"/>
      <c r="C16" s="38"/>
      <c r="D16" s="38"/>
      <c r="E16" s="39"/>
      <c r="F16" s="39"/>
      <c r="G16" s="40"/>
    </row>
    <row r="17" spans="1:37">
      <c r="A17" s="41" t="s">
        <v>69</v>
      </c>
      <c r="B17" s="41"/>
      <c r="C17" s="41"/>
      <c r="D17" s="41"/>
      <c r="E17" s="42" t="s">
        <v>71</v>
      </c>
      <c r="F17" s="42"/>
      <c r="G17" s="42"/>
      <c r="H17" s="43"/>
      <c r="I17" s="43"/>
      <c r="J17" s="43"/>
      <c r="K17" s="43"/>
      <c r="L17" s="43"/>
      <c r="M17" s="43"/>
      <c r="Q17" s="21"/>
      <c r="R17" s="21"/>
      <c r="S17" s="21"/>
      <c r="T17" s="21"/>
      <c r="U17" s="21"/>
      <c r="V17" s="21"/>
      <c r="W17" s="21"/>
      <c r="X17" s="21"/>
      <c r="Y17" s="21"/>
      <c r="Z17" s="21"/>
      <c r="AA17" s="21"/>
      <c r="AB17" s="21"/>
      <c r="AC17" s="21"/>
      <c r="AD17" s="21"/>
      <c r="AE17" s="21"/>
      <c r="AF17" s="21"/>
      <c r="AG17" s="21"/>
      <c r="AH17" s="21"/>
      <c r="AI17" s="21"/>
      <c r="AJ17" s="21"/>
      <c r="AK17" s="21"/>
    </row>
    <row r="18" spans="1:37" s="18" customFormat="1" outlineLevel="1">
      <c r="A18" s="38"/>
      <c r="B18" s="38"/>
      <c r="C18" s="38"/>
      <c r="D18" s="38"/>
      <c r="E18" s="40"/>
      <c r="F18" s="40"/>
      <c r="G18" s="40"/>
    </row>
    <row r="19" spans="1:37" s="18" customFormat="1" outlineLevel="1">
      <c r="A19" s="38"/>
      <c r="B19" s="38"/>
      <c r="C19" s="38"/>
      <c r="D19" s="38"/>
      <c r="E19" s="40"/>
      <c r="F19" s="40"/>
      <c r="G19" s="40"/>
    </row>
    <row r="20" spans="1:37" s="18" customFormat="1" outlineLevel="1">
      <c r="A20" s="38"/>
      <c r="B20" s="38"/>
      <c r="C20" s="38"/>
      <c r="D20" s="38"/>
      <c r="E20" s="40"/>
      <c r="F20" s="40"/>
      <c r="G20" s="40"/>
    </row>
    <row r="21" spans="1:37" s="18" customFormat="1" outlineLevel="1">
      <c r="A21" s="38"/>
      <c r="B21" s="38"/>
      <c r="C21" s="38"/>
      <c r="D21" s="38"/>
      <c r="E21" s="40"/>
      <c r="F21" s="40"/>
      <c r="G21" s="40"/>
    </row>
    <row r="22" spans="1:37" s="18" customFormat="1" outlineLevel="1">
      <c r="A22" s="38"/>
      <c r="B22" s="38"/>
      <c r="C22" s="38"/>
      <c r="D22" s="38"/>
      <c r="E22" s="40"/>
      <c r="F22" s="40"/>
      <c r="G22" s="40"/>
    </row>
    <row r="23" spans="1:37" s="18" customFormat="1" ht="17.100000000000001" customHeight="1" outlineLevel="1">
      <c r="A23" s="38"/>
      <c r="B23" s="38"/>
      <c r="C23" s="38"/>
      <c r="D23" s="38"/>
      <c r="E23" s="39"/>
      <c r="F23" s="195" t="s">
        <v>72</v>
      </c>
      <c r="G23" s="195"/>
      <c r="H23" s="196" t="s">
        <v>73</v>
      </c>
      <c r="I23" s="197"/>
      <c r="J23" s="197"/>
      <c r="K23" s="198"/>
    </row>
    <row r="24" spans="1:37" s="18" customFormat="1" ht="51.95" customHeight="1" outlineLevel="1">
      <c r="A24" s="38"/>
      <c r="B24" s="46" t="s">
        <v>74</v>
      </c>
      <c r="C24" s="101" t="s">
        <v>75</v>
      </c>
      <c r="D24" s="46" t="s">
        <v>76</v>
      </c>
      <c r="E24" s="44" t="s">
        <v>77</v>
      </c>
      <c r="F24" s="44" t="s">
        <v>78</v>
      </c>
      <c r="G24" s="47" t="s">
        <v>79</v>
      </c>
      <c r="H24" s="199"/>
      <c r="I24" s="200"/>
      <c r="J24" s="200"/>
      <c r="K24" s="201"/>
    </row>
    <row r="25" spans="1:37" s="18" customFormat="1" ht="371.45" customHeight="1" outlineLevel="1">
      <c r="A25" s="18" t="s">
        <v>80</v>
      </c>
      <c r="B25" s="162" t="str">
        <f>IF(IF(Calcs!$D$10="Archetype 1",'Indi&amp;SHF'!B8,IF(Calcs!$D$10="Archetype 2",'Indi&amp;Env'!B8,IF(Calcs!$D$10="Archetype 3",Platform!B8,IF(Calcs!$D$10="Archetype 4",'Indi&amp;Workers'!B8,"-"))))&lt;&gt;0,IF(Calcs!$D$10="Archetype 1",'Indi&amp;SHF'!B8,IF(Calcs!$D$10="Archetype 2",'Indi&amp;Env'!B8,IF(Calcs!$D$10="Archetype 3",Platform!B8,IF(Calcs!$D$10="Archetype 4",'Indi&amp;Workers'!B8,"-")))),"-")</f>
        <v>1.0.0</v>
      </c>
      <c r="C25" s="48" t="str">
        <f>LEFT(B25)</f>
        <v>1</v>
      </c>
      <c r="D25" s="45"/>
      <c r="E25" s="102" t="str">
        <f>IFERROR(VLOOKUP(Calcs!$D$10&amp;"-"&amp;B25,Consolidated!$C$4:$F$108,4,FALSE),"-")</f>
        <v>Gender strategy: Is gender equality a strategic goal for the partner, project or platform, which is communicated about (e.g., in strategic (project) documents, plans, targets, marketing approach etc)?</v>
      </c>
      <c r="F25" s="103"/>
      <c r="G25" s="102"/>
      <c r="H25" s="202" t="str">
        <f>IFERROR(IF(B25="-","-",IF($J$15="Yes",IFERROR(IF('Step 1'!F25="Yes",VLOOKUP(Calcs!$D$10&amp;"-"&amp;B25,Consolidated!$C$4:$K$108,5,FALSE),IF('Step 1'!F25="Unclear_Unknown",VLOOKUP(Calcs!$D$10&amp;"-"&amp;B25,Consolidated!$C$4:$K$108,6,FALSE),IF('Step 1'!F25="No",VLOOKUP(Calcs!$D$10&amp;"-"&amp;B25,Consolidated!$C$4:$K$108,7,FALSE),"There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25" s="203"/>
      <c r="J25" s="203"/>
      <c r="K25" s="204"/>
    </row>
    <row r="26" spans="1:37" s="18" customFormat="1" ht="157.5" customHeight="1" outlineLevel="1">
      <c r="A26" s="18" t="s">
        <v>81</v>
      </c>
      <c r="B26" s="162" t="str">
        <f>IF(IF(Calcs!$D$10="Archetype 1",'Indi&amp;SHF'!B9,IF(Calcs!$D$10="Archetype 2",'Indi&amp;Env'!B9,IF(Calcs!$D$10="Archetype 3",Platform!B9,IF(Calcs!$D$10="Archetype 4",'Indi&amp;Workers'!B9,"-"))))&lt;&gt;0,IF(Calcs!$D$10="Archetype 1",'Indi&amp;SHF'!B9,IF(Calcs!$D$10="Archetype 2",'Indi&amp;Env'!B9,IF(Calcs!$D$10="Archetype 3",Platform!B9,IF(Calcs!$D$10="Archetype 4",'Indi&amp;Workers'!B9,"-")))),"-")</f>
        <v>2.0.0</v>
      </c>
      <c r="C26" s="48" t="str">
        <f t="shared" ref="C26:C30" si="0">LEFT(B26)</f>
        <v>2</v>
      </c>
      <c r="D26" s="45"/>
      <c r="E26" s="102" t="str">
        <f>IFERROR(VLOOKUP(Calcs!$D$10&amp;"-"&amp;B26,Consolidated!$C$4:$F$108,4,FALSE),"-")</f>
        <v>Data collection: Does the partner, project or platform collect data disaggregated by sex, e.g. for staff, farmers, affected communities etc?</v>
      </c>
      <c r="F26" s="103"/>
      <c r="G26" s="102"/>
      <c r="H26" s="202" t="str">
        <f>IFERROR(IF(B26="-","-",IF($J$15="Yes",IFERROR(IF('Step 1'!F26="Yes",VLOOKUP(Calcs!$D$10&amp;"-"&amp;B26,Consolidated!$C$4:$K$108,5,FALSE),IF('Step 1'!F26="Unclear_Unknown",VLOOKUP(Calcs!$D$10&amp;"-"&amp;B26,Consolidated!$C$4:$K$108,6,FALSE),IF('Step 1'!F26="No",VLOOKUP(Calcs!$D$10&amp;"-"&amp;B26,Consolidated!$C$4:$K$108,7,FALSE),"There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26" s="203"/>
      <c r="J26" s="203"/>
      <c r="K26" s="204"/>
    </row>
    <row r="27" spans="1:37" s="18" customFormat="1" ht="270.95" customHeight="1" outlineLevel="1">
      <c r="A27" s="18" t="s">
        <v>82</v>
      </c>
      <c r="B27" s="162" t="str">
        <f>IF(IF(Calcs!$D$10="Archetype 1",'Indi&amp;SHF'!B10,IF(Calcs!$D$10="Archetype 2",'Indi&amp;Env'!B10,IF(Calcs!$D$10="Archetype 3",Platform!B10,IF(Calcs!$D$10="Archetype 4",'Indi&amp;Workers'!B10,"-"))))&lt;&gt;0,IF(Calcs!$D$10="Archetype 1",'Indi&amp;SHF'!B10,IF(Calcs!$D$10="Archetype 2",'Indi&amp;Env'!B10,IF(Calcs!$D$10="Archetype 3",Platform!B10,IF(Calcs!$D$10="Archetype 4",'Indi&amp;Workers'!B10,"-")))),"-")</f>
        <v>3.0.0</v>
      </c>
      <c r="C27" s="48" t="str">
        <f t="shared" si="0"/>
        <v>3</v>
      </c>
      <c r="D27" s="45"/>
      <c r="E27" s="102" t="str">
        <f>IFERROR(VLOOKUP(Calcs!$D$10&amp;"-"&amp;B27,Consolidated!$C$4:$F$108,4,FALSE),"-")</f>
        <v>Inclusive workplace: Does the partner, project or platform have in place and/or implement policies or practices to make the workplace inclusive for both women and men (e.g., equal payment policies; sexual harassment prevention and reporting mechanisms; training on gender-based violence; targets for number of women hired)?</v>
      </c>
      <c r="F27" s="103"/>
      <c r="G27" s="102"/>
      <c r="H27" s="202" t="str">
        <f>IFERROR(IF(B27="-","-",IF($J$15="Yes",IFERROR(IF('Step 1'!F27="Yes",VLOOKUP(Calcs!$D$10&amp;"-"&amp;B27,Consolidated!$C$4:$K$108,5,FALSE),IF('Step 1'!F27="Unclear_Unknown",VLOOKUP(Calcs!$D$10&amp;"-"&amp;B27,Consolidated!$C$4:$K$108,6,FALSE),IF('Step 1'!F27="No",VLOOKUP(Calcs!$D$10&amp;"-"&amp;B27,Consolidated!$C$4:$K$108,7,FALSE),"There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27" s="203"/>
      <c r="J27" s="203"/>
      <c r="K27" s="204"/>
    </row>
    <row r="28" spans="1:37" s="18" customFormat="1" ht="409.5" customHeight="1" outlineLevel="1">
      <c r="A28" s="18" t="s">
        <v>83</v>
      </c>
      <c r="B28" s="162" t="str">
        <f>IF(IF(Calcs!$D$10="Archetype 1",'Indi&amp;SHF'!B11,IF(Calcs!$D$10="Archetype 2",'Indi&amp;Env'!B11,IF(Calcs!$D$10="Archetype 3",Platform!B11,IF(Calcs!$D$10="Archetype 4",'Indi&amp;Workers'!B11,"-"))))&lt;&gt;0,IF(Calcs!$D$10="Archetype 1",'Indi&amp;SHF'!B11,IF(Calcs!$D$10="Archetype 2",'Indi&amp;Env'!B11,IF(Calcs!$D$10="Archetype 3",Platform!B11,IF(Calcs!$D$10="Archetype 4",'Indi&amp;Workers'!B11,"-")))),"-")</f>
        <v>4.0.0</v>
      </c>
      <c r="C28" s="48" t="str">
        <f t="shared" si="0"/>
        <v>4</v>
      </c>
      <c r="D28" s="45"/>
      <c r="E28" s="102" t="str">
        <f>IFERROR(VLOOKUP(Calcs!$D$10&amp;"-"&amp;B28,Consolidated!$C$4:$F$108,4,FALSE),"-")</f>
        <v xml:space="preserve">Inclusive consultation: Does the partner engage or consult with customers (end customers) when designing projects, products and/or services? If yes, does the partner speak to both men and women to learn about their different needs and preferences? </v>
      </c>
      <c r="F28" s="103"/>
      <c r="G28" s="102"/>
      <c r="H28" s="202" t="str">
        <f>IFERROR(IF(B28="-","-",IF($J$15="Yes",IFERROR(IF('Step 1'!F28="Yes",VLOOKUP(Calcs!$D$10&amp;"-"&amp;B28,Consolidated!$C$4:$K$108,5,FALSE),IF('Step 1'!F28="Unclear_Unknown",VLOOKUP(Calcs!$D$10&amp;"-"&amp;B28,Consolidated!$C$4:$K$108,6,FALSE),IF('Step 1'!F28="No",VLOOKUP(Calcs!$D$10&amp;"-"&amp;B28,Consolidated!$C$4:$K$108,7,FALSE),"There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28" s="203"/>
      <c r="J28" s="203"/>
      <c r="K28" s="204"/>
    </row>
    <row r="29" spans="1:37" s="18" customFormat="1" ht="409.5" customHeight="1" outlineLevel="1">
      <c r="A29" s="18" t="s">
        <v>84</v>
      </c>
      <c r="B29" s="162" t="str">
        <f>IF(IF(Calcs!$D$10="Archetype 1",'Indi&amp;SHF'!B12,IF(Calcs!$D$10="Archetype 2",'Indi&amp;Env'!B12,IF(Calcs!$D$10="Archetype 3",Platform!B12,IF(Calcs!$D$10="Archetype 4",'Indi&amp;Workers'!B12,"-"))))&lt;&gt;0,IF(Calcs!$D$10="Archetype 1",'Indi&amp;SHF'!B12,IF(Calcs!$D$10="Archetype 2",'Indi&amp;Env'!B12,IF(Calcs!$D$10="Archetype 3",Platform!B12,IF(Calcs!$D$10="Archetype 4",'Indi&amp;Workers'!B12,"-")))),"-")</f>
        <v>5.0.0</v>
      </c>
      <c r="C29" s="48" t="str">
        <f t="shared" si="0"/>
        <v>5</v>
      </c>
      <c r="D29" s="45"/>
      <c r="E29" s="102" t="str">
        <f>IFERROR(VLOOKUP(Calcs!$D$10&amp;"-"&amp;B29,Consolidated!$C$4:$F$108,4,FALSE),"-")</f>
        <v xml:space="preserve">Inclusive tailoring: Does the partner or project adjust/tailor interventions and services based on men and women’s different needs, preferences and realities? Examples of different needs may include different specifications for products/services (e.g., different input package sizes), cash flow availability, literacy/skills constraints, social norms around mobility etc.  </v>
      </c>
      <c r="F29" s="103"/>
      <c r="G29" s="102"/>
      <c r="H29" s="193" t="str">
        <f>IFERROR(IF(B29="-","-",IF($J$15="Yes",IFERROR(IF('Step 1'!F29="Yes",VLOOKUP(Calcs!$D$10&amp;"-"&amp;B29,Consolidated!$C$4:$K$108,5,FALSE),IF('Step 1'!F29="Unclear_Unknown",VLOOKUP(Calcs!$D$10&amp;"-"&amp;B29,Consolidated!$C$4:$K$108,6,FALSE),IF('Step 1'!F29="No",VLOOKUP(Calcs!$D$10&amp;"-"&amp;B29,Consolidated!$C$4:$K$108,7,FALSE),"There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29" s="193"/>
      <c r="J29" s="193"/>
      <c r="K29" s="193"/>
    </row>
    <row r="30" spans="1:37" s="18" customFormat="1" ht="409.5" customHeight="1" outlineLevel="1">
      <c r="A30" s="18" t="s">
        <v>85</v>
      </c>
      <c r="B30" s="162" t="str">
        <f>IF(IF(Calcs!$D$10="Archetype 1",'Indi&amp;SHF'!B13,IF(Calcs!$D$10="Archetype 2",'Indi&amp;Env'!B13,IF(Calcs!$D$10="Archetype 3",Platform!B13,IF(Calcs!$D$10="Archetype 4",'Indi&amp;Workers'!B13,"-"))))&lt;&gt;0,IF(Calcs!$D$10="Archetype 1",'Indi&amp;SHF'!B13,IF(Calcs!$D$10="Archetype 2",'Indi&amp;Env'!B13,IF(Calcs!$D$10="Archetype 3",Platform!B13,IF(Calcs!$D$10="Archetype 4",'Indi&amp;Workers'!B13,"-")))),"-")</f>
        <v>6.0.0</v>
      </c>
      <c r="C30" s="48" t="str">
        <f t="shared" si="0"/>
        <v>6</v>
      </c>
      <c r="D30" s="45"/>
      <c r="E30" s="102" t="str">
        <f>IFERROR(VLOOKUP(Calcs!$D$10&amp;"-"&amp;B30,Consolidated!$C$4:$F$108,4,FALSE),"-")</f>
        <v>Independence and control over resources: Does the partner or project integrate activities or services that enable women to have more independence and control over resources (e.g., control in household spending decisions; leadership positions in cooperatives; access to finance, loans and credit etc.) or move into roles in which they can gain more value (e.g., agro-dealership, agri-preneurs, women’s collectives etc.)?</v>
      </c>
      <c r="F30" s="103"/>
      <c r="G30" s="102"/>
      <c r="H30" s="193" t="str">
        <f>IFERROR(IF(B30="-","-",IF($J$15="Yes",IFERROR(IF('Step 1'!F30="Yes",VLOOKUP(Calcs!$D$10&amp;"-"&amp;B30,Consolidated!$C$4:$K$108,5,FALSE),IF('Step 1'!F30="Unclear_Unknown",VLOOKUP(Calcs!$D$10&amp;"-"&amp;B30,Consolidated!$C$4:$K$108,6,FALSE),IF('Step 1'!F30="No",VLOOKUP(Calcs!$D$10&amp;"-"&amp;B30,Consolidated!$C$4:$K$108,7,FALSE),"There are remaining questions that need to be answered on Step 1"))),"-"),"There are remaining questions that need to be answered on Step 1")),"Error - You need to go back to the Instructions tab and answer the questions on row 22")</f>
        <v>There are remaining questions that need to be answered on Step 1</v>
      </c>
      <c r="I30" s="193"/>
      <c r="J30" s="193"/>
      <c r="K30" s="193"/>
    </row>
    <row r="31" spans="1:37" s="18" customFormat="1" ht="15.6" customHeight="1" outlineLevel="1">
      <c r="A31" s="38"/>
      <c r="B31" s="38"/>
      <c r="C31" s="38"/>
      <c r="D31" s="38"/>
      <c r="E31" s="39"/>
      <c r="F31" s="39"/>
      <c r="G31" s="40"/>
    </row>
    <row r="32" spans="1:37" outlineLevel="1"/>
    <row r="33" spans="1:37" s="49" customFormat="1" outlineLevel="1">
      <c r="E33" s="50" t="s">
        <v>86</v>
      </c>
      <c r="F33" s="50"/>
      <c r="G33" s="51"/>
    </row>
    <row r="34" spans="1:37" s="18" customFormat="1" outlineLevel="1">
      <c r="A34" s="38"/>
      <c r="B34" s="38"/>
      <c r="C34" s="38"/>
      <c r="D34" s="38"/>
      <c r="E34" s="21"/>
      <c r="F34" s="21"/>
      <c r="G34" s="52"/>
    </row>
    <row r="35" spans="1:37" s="18" customFormat="1" ht="125.45" customHeight="1" outlineLevel="1">
      <c r="A35" s="18" t="s">
        <v>87</v>
      </c>
      <c r="B35" s="38"/>
      <c r="C35" s="38"/>
      <c r="D35" s="38"/>
      <c r="E35" s="45" t="s">
        <v>88</v>
      </c>
      <c r="F35" s="53" t="str">
        <f>IFERROR(IF(J15="No","There are remaining questions that need to be answered",CONCATENATE(Calcs!D36)),"Error - You need to go back to the Instructions tab and answer the questions on row 22")</f>
        <v>There are remaining questions that need to be answered</v>
      </c>
    </row>
    <row r="36" spans="1:37" s="18" customFormat="1" ht="11.1" customHeight="1" outlineLevel="1">
      <c r="B36" s="38"/>
      <c r="C36" s="38"/>
      <c r="D36" s="38"/>
    </row>
    <row r="37" spans="1:37" s="18" customFormat="1" ht="409.5" customHeight="1" outlineLevel="1">
      <c r="A37" s="18" t="s">
        <v>89</v>
      </c>
      <c r="B37" s="38"/>
      <c r="C37" s="38"/>
      <c r="D37" s="38"/>
      <c r="E37" s="45" t="str">
        <f>IFERROR(IF(F35="There are remaining questions that need to be answered","There are remaining questions that need to be answered","What does it mean to be "&amp;Calcs!D36&amp;"?"),"N/A")</f>
        <v>There are remaining questions that need to be answered</v>
      </c>
      <c r="F37" s="53" t="str">
        <f>IFERROR(IF(J15="No","There are remaining questions that need to be answered",VLOOKUP(Calcs!D36,Calcs!C26:D28,2)),"N/A")</f>
        <v>There are remaining questions that need to be answered</v>
      </c>
    </row>
    <row r="38" spans="1:37" outlineLevel="1"/>
    <row r="40" spans="1:37">
      <c r="A40" s="41" t="s">
        <v>69</v>
      </c>
      <c r="B40" s="41"/>
      <c r="C40" s="41"/>
      <c r="D40" s="41"/>
      <c r="E40" s="42" t="s">
        <v>90</v>
      </c>
      <c r="F40" s="42"/>
      <c r="G40" s="42"/>
      <c r="H40" s="43"/>
      <c r="I40" s="43"/>
      <c r="J40" s="43"/>
      <c r="K40" s="43"/>
      <c r="L40" s="43"/>
      <c r="M40" s="43"/>
      <c r="Q40" s="21"/>
      <c r="R40" s="21"/>
      <c r="S40" s="21"/>
      <c r="T40" s="21"/>
      <c r="U40" s="21"/>
      <c r="V40" s="21"/>
      <c r="W40" s="21"/>
      <c r="X40" s="21"/>
      <c r="Y40" s="21"/>
      <c r="Z40" s="21"/>
      <c r="AA40" s="21"/>
      <c r="AB40" s="21"/>
      <c r="AC40" s="21"/>
      <c r="AD40" s="21"/>
      <c r="AE40" s="21"/>
      <c r="AF40" s="21"/>
      <c r="AG40" s="21"/>
      <c r="AH40" s="21"/>
      <c r="AI40" s="21"/>
      <c r="AJ40" s="21"/>
      <c r="AK40" s="21"/>
    </row>
    <row r="41" spans="1:37" outlineLevel="1"/>
    <row r="42" spans="1:37" outlineLevel="1"/>
    <row r="43" spans="1:37" outlineLevel="1"/>
    <row r="44" spans="1:37" outlineLevel="1"/>
    <row r="45" spans="1:37" outlineLevel="1"/>
    <row r="46" spans="1:37" outlineLevel="1"/>
    <row r="47" spans="1:37" outlineLevel="1"/>
    <row r="48" spans="1:37" outlineLevel="1"/>
    <row r="49" spans="1:13" outlineLevel="1"/>
    <row r="50" spans="1:13" outlineLevel="1"/>
    <row r="51" spans="1:13" outlineLevel="1"/>
    <row r="52" spans="1:13" outlineLevel="1"/>
    <row r="53" spans="1:13" outlineLevel="1"/>
    <row r="54" spans="1:13" outlineLevel="1"/>
    <row r="55" spans="1:13" outlineLevel="1"/>
    <row r="56" spans="1:13" outlineLevel="1"/>
    <row r="58" spans="1:13" s="16" customFormat="1">
      <c r="A58" s="189" t="s">
        <v>18</v>
      </c>
      <c r="B58" s="189"/>
      <c r="C58" s="189"/>
      <c r="D58" s="189"/>
      <c r="E58" s="189"/>
      <c r="F58" s="189"/>
      <c r="G58" s="189"/>
      <c r="H58" s="189"/>
      <c r="I58" s="189"/>
      <c r="J58" s="189"/>
      <c r="K58" s="189"/>
      <c r="L58" s="189"/>
      <c r="M58" s="189"/>
    </row>
  </sheetData>
  <sheetProtection algorithmName="SHA-512" hashValue="Sz+HjRCkUrWwj5mjKDfn5HqndamWWZ1CrhWoD4qG5yVT2z79nV40nuufLFW6nlt8fgbqQIj+x/ZuUh3jCYFOhQ==" saltValue="HOXQ18PXDLSD8OY1ozODZQ==" spinCount="100000" sheet="1" objects="1" scenarios="1"/>
  <protectedRanges>
    <protectedRange sqref="F25:G30" name="AnswerANDNotes"/>
  </protectedRanges>
  <mergeCells count="10">
    <mergeCell ref="H30:K30"/>
    <mergeCell ref="E1:M1"/>
    <mergeCell ref="F23:G23"/>
    <mergeCell ref="A58:M58"/>
    <mergeCell ref="H23:K24"/>
    <mergeCell ref="H25:K25"/>
    <mergeCell ref="H26:K26"/>
    <mergeCell ref="H27:K27"/>
    <mergeCell ref="H28:K28"/>
    <mergeCell ref="H29:K29"/>
  </mergeCells>
  <phoneticPr fontId="10" type="noConversion"/>
  <conditionalFormatting sqref="J15">
    <cfRule type="cellIs" dxfId="147" priority="179" operator="equal">
      <formula>"No"</formula>
    </cfRule>
    <cfRule type="cellIs" dxfId="146" priority="180" operator="equal">
      <formula>"Yes"</formula>
    </cfRule>
  </conditionalFormatting>
  <conditionalFormatting sqref="E1">
    <cfRule type="containsText" dxfId="145" priority="50" operator="containsText" text="STOP - Before you continue, you need to go back to the Instructions tab and answer the questions on row 32">
      <formula>NOT(ISERROR(SEARCH("STOP - Before you continue, you need to go back to the Instructions tab and answer the questions on row 32",E1)))</formula>
    </cfRule>
  </conditionalFormatting>
  <conditionalFormatting sqref="E25">
    <cfRule type="expression" dxfId="144" priority="49">
      <formula>$E$25&lt;&gt;"-"</formula>
    </cfRule>
  </conditionalFormatting>
  <conditionalFormatting sqref="G25">
    <cfRule type="expression" dxfId="143" priority="48">
      <formula>$E$25&lt;&gt;"-"</formula>
    </cfRule>
  </conditionalFormatting>
  <conditionalFormatting sqref="H25">
    <cfRule type="expression" dxfId="142" priority="47">
      <formula>$E$25&lt;&gt;"-"</formula>
    </cfRule>
  </conditionalFormatting>
  <conditionalFormatting sqref="E26">
    <cfRule type="expression" dxfId="141" priority="46">
      <formula>$E$26&lt;&gt;"-"</formula>
    </cfRule>
  </conditionalFormatting>
  <conditionalFormatting sqref="G26">
    <cfRule type="expression" dxfId="140" priority="45">
      <formula>$E$26&lt;&gt;"-"</formula>
    </cfRule>
  </conditionalFormatting>
  <conditionalFormatting sqref="H26">
    <cfRule type="expression" dxfId="139" priority="44">
      <formula>$E$26&lt;&gt;"-"</formula>
    </cfRule>
  </conditionalFormatting>
  <conditionalFormatting sqref="E27">
    <cfRule type="expression" dxfId="138" priority="43">
      <formula>$E$27&lt;&gt;"-"</formula>
    </cfRule>
  </conditionalFormatting>
  <conditionalFormatting sqref="G27">
    <cfRule type="expression" dxfId="137" priority="42">
      <formula>$E$27&lt;&gt;"-"</formula>
    </cfRule>
  </conditionalFormatting>
  <conditionalFormatting sqref="H27">
    <cfRule type="expression" dxfId="136" priority="41">
      <formula>$E$27&lt;&gt;"-"</formula>
    </cfRule>
  </conditionalFormatting>
  <conditionalFormatting sqref="E28">
    <cfRule type="expression" dxfId="135" priority="40">
      <formula>$E$28&lt;&gt;"-"</formula>
    </cfRule>
  </conditionalFormatting>
  <conditionalFormatting sqref="G28">
    <cfRule type="expression" dxfId="134" priority="39">
      <formula>$E$28&lt;&gt;"-"</formula>
    </cfRule>
  </conditionalFormatting>
  <conditionalFormatting sqref="H28">
    <cfRule type="expression" dxfId="133" priority="38">
      <formula>$E$28&lt;&gt;"-"</formula>
    </cfRule>
  </conditionalFormatting>
  <conditionalFormatting sqref="E29">
    <cfRule type="expression" dxfId="132" priority="37">
      <formula>$E$29&lt;&gt;"-"</formula>
    </cfRule>
  </conditionalFormatting>
  <conditionalFormatting sqref="E30">
    <cfRule type="expression" dxfId="131" priority="34">
      <formula>$E$30&lt;&gt;"-"</formula>
    </cfRule>
  </conditionalFormatting>
  <conditionalFormatting sqref="F25">
    <cfRule type="expression" dxfId="130" priority="20">
      <formula>$E$25&lt;&gt;"-"</formula>
    </cfRule>
  </conditionalFormatting>
  <conditionalFormatting sqref="G29">
    <cfRule type="expression" dxfId="129" priority="18">
      <formula>$E$29&lt;&gt;"-"</formula>
    </cfRule>
  </conditionalFormatting>
  <conditionalFormatting sqref="G30">
    <cfRule type="expression" dxfId="128" priority="17">
      <formula>$E$30&lt;&gt;"-"</formula>
    </cfRule>
  </conditionalFormatting>
  <conditionalFormatting sqref="F29">
    <cfRule type="expression" dxfId="127" priority="8">
      <formula>$E$29&lt;&gt;"-"</formula>
    </cfRule>
  </conditionalFormatting>
  <conditionalFormatting sqref="F26">
    <cfRule type="expression" dxfId="126" priority="6">
      <formula>$E$26&lt;&gt;"-"</formula>
    </cfRule>
  </conditionalFormatting>
  <conditionalFormatting sqref="F27">
    <cfRule type="expression" dxfId="125" priority="5">
      <formula>$E$27&lt;&gt;"-"</formula>
    </cfRule>
  </conditionalFormatting>
  <conditionalFormatting sqref="F28">
    <cfRule type="expression" dxfId="124" priority="4">
      <formula>$E$28&lt;&gt;"-"</formula>
    </cfRule>
  </conditionalFormatting>
  <conditionalFormatting sqref="F30">
    <cfRule type="expression" dxfId="123" priority="3">
      <formula>$E$30&lt;&gt;"-"</formula>
    </cfRule>
  </conditionalFormatting>
  <conditionalFormatting sqref="H29:K29">
    <cfRule type="expression" dxfId="122" priority="2">
      <formula>$E$29&lt;&gt;"-"</formula>
    </cfRule>
  </conditionalFormatting>
  <conditionalFormatting sqref="H30:K30">
    <cfRule type="expression" dxfId="121" priority="1">
      <formula>$E$30&lt;&gt;"-"</formula>
    </cfRule>
  </conditionalFormatting>
  <hyperlinks>
    <hyperlink ref="E3" location="Instructions!B37" display="Back to Tool Dashboard" xr:uid="{350E2524-F5C3-47E2-BE6C-63FFC5783D8C}"/>
    <hyperlink ref="E2" location="Cover!B26" display="Back to Table of Contents" xr:uid="{EECEBC99-2535-47A0-B81D-6C0480B3F181}"/>
  </hyperlinks>
  <pageMargins left="0.7" right="0.7" top="0.75" bottom="0.75" header="0.3" footer="0.3"/>
  <pageSetup scale="1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9D50BA-68CF-4BC1-AB2D-24292E21DDC8}">
          <x14:formula1>
            <xm:f>'Drop-down list'!$I$5:$I$7</xm:f>
          </x14:formula1>
          <xm:sqref>F25:F30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E03B-84EA-4829-BAF9-62461BF35396}">
  <sheetPr>
    <tabColor theme="4" tint="0.79998168889431442"/>
  </sheetPr>
  <dimension ref="A1:AL62"/>
  <sheetViews>
    <sheetView showGridLines="0" topLeftCell="A20" zoomScale="60" zoomScaleNormal="60" zoomScaleSheetLayoutView="55" workbookViewId="0">
      <selection activeCell="H22" sqref="H22"/>
    </sheetView>
  </sheetViews>
  <sheetFormatPr defaultColWidth="8.7109375" defaultRowHeight="21" outlineLevelRow="1"/>
  <cols>
    <col min="1" max="1" width="12.85546875" style="169" customWidth="1"/>
    <col min="2" max="2" width="34.28515625" style="15" hidden="1" customWidth="1"/>
    <col min="3" max="3" width="0.28515625" style="15" hidden="1" customWidth="1"/>
    <col min="4" max="4" width="0.42578125" style="15" hidden="1" customWidth="1"/>
    <col min="5" max="5" width="0.85546875" style="15" hidden="1" customWidth="1"/>
    <col min="6" max="6" width="77.140625" style="15" customWidth="1"/>
    <col min="7" max="7" width="49.140625" style="15" customWidth="1"/>
    <col min="8" max="8" width="39.140625" style="15" customWidth="1"/>
    <col min="9" max="9" width="41" style="15" customWidth="1"/>
    <col min="10" max="10" width="68.28515625" style="15" customWidth="1"/>
    <col min="11" max="11" width="90.42578125" style="15" customWidth="1"/>
    <col min="12" max="12" width="61.28515625" style="15" customWidth="1"/>
    <col min="13" max="14" width="10.85546875" style="15" customWidth="1"/>
    <col min="15" max="21" width="5.42578125" style="15" bestFit="1" customWidth="1"/>
    <col min="22" max="22" width="15.42578125" style="15" customWidth="1"/>
    <col min="23" max="25" width="15.42578125" style="15" bestFit="1" customWidth="1"/>
    <col min="26" max="26" width="16.28515625" style="15" bestFit="1" customWidth="1"/>
    <col min="27" max="27" width="18.42578125" style="15" bestFit="1" customWidth="1"/>
    <col min="28" max="28" width="19.28515625" style="15" customWidth="1"/>
    <col min="29" max="34" width="8.7109375" style="15"/>
    <col min="35" max="16384" width="8.7109375" style="16"/>
  </cols>
  <sheetData>
    <row r="1" spans="1:38" s="21" customFormat="1" ht="26.1" customHeight="1">
      <c r="A1" s="168"/>
      <c r="B1" s="100"/>
      <c r="C1" s="100"/>
      <c r="D1" s="100"/>
      <c r="E1" s="100"/>
      <c r="F1" s="194" t="str">
        <f>IF(ISBLANK(Instructions!$C$34),"STOP - Before you continue, you need to go back to the Instructions tab and answer the questions on row 22","")</f>
        <v/>
      </c>
      <c r="G1" s="194"/>
      <c r="H1" s="194"/>
      <c r="I1" s="194"/>
      <c r="J1" s="194"/>
      <c r="K1" s="194"/>
      <c r="L1" s="194"/>
      <c r="M1" s="194"/>
      <c r="N1" s="194"/>
      <c r="O1" s="18"/>
      <c r="P1" s="18"/>
      <c r="Q1" s="18"/>
      <c r="R1" s="18"/>
      <c r="S1" s="18"/>
      <c r="T1" s="18"/>
      <c r="U1" s="18"/>
      <c r="V1" s="18"/>
      <c r="W1" s="18"/>
      <c r="X1" s="18"/>
      <c r="Y1" s="18"/>
      <c r="Z1" s="18"/>
      <c r="AA1" s="18"/>
      <c r="AB1" s="18"/>
      <c r="AC1" s="18"/>
      <c r="AD1" s="18"/>
      <c r="AE1" s="18"/>
      <c r="AF1" s="18"/>
      <c r="AG1" s="18"/>
      <c r="AH1" s="18"/>
      <c r="AI1" s="18"/>
      <c r="AJ1" s="18"/>
      <c r="AK1" s="18"/>
      <c r="AL1" s="18"/>
    </row>
    <row r="2" spans="1:38" ht="15.6" customHeight="1">
      <c r="F2" s="70" t="s">
        <v>66</v>
      </c>
    </row>
    <row r="3" spans="1:38" ht="15.6" customHeight="1">
      <c r="F3" s="70" t="s">
        <v>67</v>
      </c>
    </row>
    <row r="4" spans="1:38" ht="12.95" customHeight="1">
      <c r="F4" s="1"/>
    </row>
    <row r="5" spans="1:38" ht="15.6" customHeight="1">
      <c r="F5" s="66" t="s">
        <v>68</v>
      </c>
      <c r="G5" s="34"/>
      <c r="H5" s="21"/>
    </row>
    <row r="6" spans="1:38" ht="15.6" customHeight="1">
      <c r="F6" s="67" t="str">
        <f>Instructions!$B$11</f>
        <v>Cells where you are required to input information</v>
      </c>
    </row>
    <row r="7" spans="1:38" ht="15.6" customHeight="1">
      <c r="F7" s="68" t="str">
        <f>Instructions!$B$12</f>
        <v>Cells with the tool output, based on the information you input</v>
      </c>
    </row>
    <row r="8" spans="1:38" ht="15.6" customHeight="1">
      <c r="F8" s="69" t="str">
        <f>Instructions!$B$13</f>
        <v>Cells where information or guidance will be provided</v>
      </c>
    </row>
    <row r="10" spans="1:38" s="21" customFormat="1">
      <c r="A10" s="170" t="s">
        <v>69</v>
      </c>
      <c r="B10" s="36"/>
      <c r="C10" s="36"/>
      <c r="D10" s="37"/>
      <c r="E10" s="37"/>
      <c r="F10" s="37" t="str">
        <f>Instructions!B47</f>
        <v>Step 2: 
Gender recommendations</v>
      </c>
      <c r="G10" s="37"/>
      <c r="H10" s="36"/>
      <c r="I10" s="36"/>
      <c r="J10" s="36"/>
      <c r="K10" s="36"/>
      <c r="L10" s="36"/>
      <c r="M10" s="36"/>
      <c r="N10" s="36"/>
      <c r="O10" s="18"/>
    </row>
    <row r="11" spans="1:38" s="15" customFormat="1">
      <c r="A11" s="171"/>
      <c r="B11" s="54"/>
      <c r="C11" s="54"/>
      <c r="D11" s="54"/>
      <c r="E11" s="54"/>
      <c r="F11" s="55"/>
      <c r="G11" s="56"/>
      <c r="H11" s="56"/>
    </row>
    <row r="12" spans="1:38">
      <c r="A12" s="172" t="s">
        <v>69</v>
      </c>
      <c r="B12" s="57"/>
      <c r="C12" s="57"/>
      <c r="D12" s="57"/>
      <c r="E12" s="57"/>
      <c r="F12" s="58" t="str">
        <f>CONCATENATE("Details of ",F10)</f>
        <v>Details of Step 2: 
Gender recommendations</v>
      </c>
      <c r="G12" s="58"/>
      <c r="H12" s="58"/>
      <c r="I12" s="59"/>
      <c r="J12" s="59"/>
      <c r="K12" s="59"/>
      <c r="L12" s="59"/>
      <c r="M12" s="59"/>
      <c r="N12" s="59"/>
      <c r="O12" s="16"/>
      <c r="P12" s="16"/>
      <c r="Q12" s="16"/>
      <c r="R12" s="16"/>
      <c r="S12" s="16"/>
      <c r="T12" s="16"/>
      <c r="U12" s="16"/>
      <c r="V12" s="16"/>
      <c r="W12" s="16"/>
      <c r="X12" s="16"/>
      <c r="Y12" s="16"/>
      <c r="Z12" s="16"/>
      <c r="AA12" s="16"/>
      <c r="AB12" s="16"/>
      <c r="AC12" s="16"/>
      <c r="AD12" s="16"/>
      <c r="AE12" s="16"/>
      <c r="AF12" s="16"/>
      <c r="AG12" s="16"/>
      <c r="AH12" s="16"/>
    </row>
    <row r="13" spans="1:38" s="15" customFormat="1" outlineLevel="1">
      <c r="A13" s="171"/>
      <c r="B13" s="54"/>
      <c r="C13" s="54"/>
      <c r="D13" s="54"/>
      <c r="E13" s="54"/>
      <c r="F13" s="55"/>
      <c r="G13" s="56"/>
      <c r="H13" s="56"/>
    </row>
    <row r="14" spans="1:38" s="61" customFormat="1" ht="65.099999999999994" customHeight="1" outlineLevel="1">
      <c r="A14" s="173"/>
      <c r="B14" s="60"/>
      <c r="C14" s="60"/>
      <c r="D14" s="60"/>
      <c r="E14" s="60"/>
      <c r="F14" s="44" t="str">
        <f>Instructions!C45</f>
        <v>What are you doing in this step?</v>
      </c>
      <c r="G14" s="44" t="str">
        <f>Instructions!D45</f>
        <v>What is the output of this step?</v>
      </c>
      <c r="H14" s="44" t="str">
        <f>Instructions!E45</f>
        <v>When should step be done?</v>
      </c>
      <c r="I14" s="44" t="str">
        <f>Instructions!F45</f>
        <v>Where can you get the information to fill out this step?</v>
      </c>
      <c r="J14" s="44" t="str">
        <f>Instructions!G45</f>
        <v>How much time is needed to fill out this step?</v>
      </c>
      <c r="K14" s="156" t="s">
        <v>91</v>
      </c>
    </row>
    <row r="15" spans="1:38" s="18" customFormat="1" ht="394.5" customHeight="1" outlineLevel="1">
      <c r="A15" s="171"/>
      <c r="B15" s="38"/>
      <c r="C15" s="38"/>
      <c r="D15" s="38"/>
      <c r="E15" s="38"/>
      <c r="F15" s="45" t="str">
        <f>Instructions!C47</f>
        <v>Based on the outcome of Step 1, Step 2 will ask more in-depth questions to understand what steps the partner/project/platform can take to strengthen its gender intentionality/transformativity</v>
      </c>
      <c r="G15" s="45" t="str">
        <f>Instructions!D47</f>
        <v>Prioritized gender recommendations</v>
      </c>
      <c r="H15" s="45" t="str">
        <f>Instructions!E47</f>
        <v>For new projects: When project is being designed and/or contract is being developed
For on-going projects: When you want to generate potential recommendations to improve gender integration in the project, platform or partner’s operations, suggest broad priority areas to improve, and collect data on key gender indicators</v>
      </c>
      <c r="I15" s="45" t="str">
        <f>Instructions!F47</f>
        <v>Your partner, project or platform</v>
      </c>
      <c r="J15" s="45" t="str">
        <f>Instructions!G47</f>
        <v>Two to three 2 hour sessions with your partner(s) or platform</v>
      </c>
      <c r="K15" s="28" t="str">
        <f>IF('Step 1'!J15="No","No. You first need to go back to Step 1 and answer some remaining questions",IFERROR(IF(AND(ISBLANK(H22),C22&lt;&gt;"-",B22="Yes"),"No",IF(AND(ISBLANK(H23),C23&lt;&gt;"-",B23="Yes"),"No",IF(AND(ISBLANK(H24),C24&lt;&gt;"-",B24="Yes"),"No",IF(AND(ISBLANK(H25),C25&lt;&gt;"-",B25="Yes"),"No",IF(AND(ISBLANK(H26),C26&lt;&gt;"-",B26="Yes"),"No",IF(AND(ISBLANK(H27),C27&lt;&gt;"-",B27="Yes"),"No",IF(AND(ISBLANK(H28),C28&lt;&gt;"-",B28="Yes"),"No",IF(AND(ISBLANK(H29),C29&lt;&gt;"-",B29="Yes"),"No",IF(AND(ISBLANK(H30),C30&lt;&gt;"-",B30="Yes"),"No",IF(AND(ISBLANK(H31),C31&lt;&gt;"-",B31="Yes"),"No",IF(AND(ISBLANK(H32),C32&lt;&gt;"-",B32="Yes"),"No",IF(AND(ISBLANK(H33),C33&lt;&gt;"-",B33="Yes"),"No",IF(AND(ISBLANK(H34),C34&lt;&gt;"-",B34="Yes"),"No",IF(AND(ISBLANK(H35),C35&lt;&gt;"-",B35="Yes"),"No",IF(AND(ISBLANK(H36),C36&lt;&gt;"-",B36="Yes"),"No",IF(AND(B22&lt;&gt;"Yes",B23&lt;&gt;"Yes",B24&lt;&gt;"Yes",B25&lt;&gt;"Yes",B26&lt;&gt;"Yes",B27&lt;&gt;"Yes",B28&lt;&gt;"Yes",B29&lt;&gt;"Yes",B30&lt;&gt;"Yes",B31&lt;&gt;"Yes",B32&lt;&gt;"Yes",B33&lt;&gt;"Yes",B34&lt;&gt;"Yes",B35&lt;&gt;"Yes",B36&lt;&gt;"Yes"),"None of the questions in Step 2 can be answered, based on the answers in Step 1. You can go back to Step 1 and read the high-level guidance provided on column H.","Yes")))))))))))))))),"Error - You need to go back to the Instructions tab and answer the questions on row 22"))</f>
        <v>No. You first need to go back to Step 1 and answer some remaining questions</v>
      </c>
    </row>
    <row r="16" spans="1:38" s="15" customFormat="1">
      <c r="A16" s="171"/>
      <c r="B16" s="54"/>
      <c r="C16" s="54"/>
      <c r="D16" s="54"/>
      <c r="E16" s="54"/>
      <c r="F16" s="55"/>
      <c r="G16" s="56"/>
      <c r="H16" s="56"/>
    </row>
    <row r="17" spans="1:34">
      <c r="A17" s="172" t="s">
        <v>69</v>
      </c>
      <c r="B17" s="57"/>
      <c r="C17" s="57"/>
      <c r="D17" s="57"/>
      <c r="E17" s="57"/>
      <c r="F17" s="42" t="s">
        <v>71</v>
      </c>
      <c r="G17" s="58"/>
      <c r="H17" s="58"/>
      <c r="I17" s="59"/>
      <c r="J17" s="59"/>
      <c r="K17" s="59"/>
      <c r="L17" s="59"/>
      <c r="M17" s="59"/>
      <c r="N17" s="59"/>
      <c r="O17" s="16"/>
      <c r="P17" s="16"/>
      <c r="Q17" s="16"/>
      <c r="R17" s="16"/>
      <c r="S17" s="16"/>
      <c r="T17" s="16"/>
      <c r="U17" s="16"/>
      <c r="V17" s="16"/>
      <c r="W17" s="16"/>
      <c r="X17" s="16"/>
      <c r="Y17" s="16"/>
      <c r="Z17" s="16"/>
      <c r="AA17" s="16"/>
      <c r="AB17" s="16"/>
      <c r="AC17" s="16"/>
      <c r="AD17" s="16"/>
      <c r="AE17" s="16"/>
      <c r="AF17" s="16"/>
      <c r="AG17" s="16"/>
      <c r="AH17" s="16"/>
    </row>
    <row r="18" spans="1:34" s="15" customFormat="1" outlineLevel="1">
      <c r="A18" s="171"/>
      <c r="B18" s="54"/>
      <c r="C18" s="54"/>
      <c r="D18" s="54"/>
      <c r="E18" s="54"/>
      <c r="F18" s="55"/>
      <c r="G18" s="56"/>
      <c r="H18" s="56"/>
    </row>
    <row r="19" spans="1:34" s="15" customFormat="1" outlineLevel="1">
      <c r="A19" s="171"/>
      <c r="B19" s="54"/>
      <c r="C19" s="54"/>
      <c r="D19" s="54"/>
      <c r="E19" s="54"/>
      <c r="F19" s="55"/>
      <c r="G19" s="55"/>
      <c r="H19" s="55"/>
      <c r="I19" s="55"/>
      <c r="J19" s="16"/>
    </row>
    <row r="20" spans="1:34" s="15" customFormat="1" outlineLevel="1">
      <c r="A20" s="171"/>
      <c r="B20" s="54"/>
      <c r="C20" s="54"/>
      <c r="D20" s="54"/>
      <c r="E20" s="54"/>
      <c r="F20" s="55"/>
      <c r="G20" s="55"/>
      <c r="H20" s="55"/>
      <c r="I20" s="55"/>
      <c r="J20" s="16"/>
    </row>
    <row r="21" spans="1:34" s="62" customFormat="1" ht="151.5" customHeight="1" outlineLevel="1">
      <c r="A21" s="171"/>
      <c r="B21" s="167" t="s">
        <v>92</v>
      </c>
      <c r="C21" s="46" t="s">
        <v>74</v>
      </c>
      <c r="D21" s="101" t="s">
        <v>75</v>
      </c>
      <c r="E21" s="46" t="s">
        <v>93</v>
      </c>
      <c r="F21" s="44" t="s">
        <v>94</v>
      </c>
      <c r="G21" s="44" t="s">
        <v>95</v>
      </c>
      <c r="H21" s="44" t="s">
        <v>96</v>
      </c>
      <c r="I21" s="44" t="s">
        <v>97</v>
      </c>
      <c r="J21" s="208" t="s">
        <v>98</v>
      </c>
      <c r="K21" s="209"/>
      <c r="L21" s="210"/>
    </row>
    <row r="22" spans="1:34" s="15" customFormat="1" ht="252" customHeight="1" outlineLevel="1">
      <c r="A22" s="174" t="s">
        <v>99</v>
      </c>
      <c r="B22" s="162">
        <f>IF(D22='Step 1'!$C$25,VLOOKUP(D22,'Step 1'!$C$25:$H$30,4,FALSE),IF(D22='Step 1'!$C$26,VLOOKUP(D22,'Step 1'!$C$25:$H$30,4,FALSE),IF(D22='Step 1'!$C$27,VLOOKUP(D22,'Step 1'!$C$25:$H$30,4,FALSE),IF(D22='Step 1'!$C$28,VLOOKUP(D22,'Step 1'!$C$25:$H$30,4,FALSE),IF(D22='Step 1'!$C$29,VLOOKUP(D22,'Step 1'!$C$25:$H$30,4,FALSE),IF(D22='Step 1'!$C$30,VLOOKUP(D22,'Step 1'!$C$25:$H$30,4,FALSE),"-"))))))</f>
        <v>0</v>
      </c>
      <c r="C22" s="45" t="str">
        <f>IF(IF(Calcs!$D$10="Archetype 1",'Indi&amp;SHF'!H8,IF(Calcs!$D$10="Archetype 2",'Indi&amp;Env'!H8,IF(Calcs!$D$10="Archetype 3",Platform!H8,IF(Calcs!$D$10="Archetype 4",'Indi&amp;Workers'!H8,"-"))))&lt;&gt;0,IF(Calcs!$D$10="Archetype 1",'Indi&amp;SHF'!H8,IF(Calcs!$D$10="Archetype 2",'Indi&amp;Env'!H8,IF(Calcs!$D$10="Archetype 3",Platform!H8,IF(Calcs!$D$10="Archetype 4",'Indi&amp;Workers'!H8,"-")))),"-")</f>
        <v>1.1.0</v>
      </c>
      <c r="D22" s="48" t="str">
        <f>LEFT(C22)</f>
        <v>1</v>
      </c>
      <c r="E22" s="45">
        <f t="shared" ref="E22:E36" si="0">IF(H22="Yes",2,IF(OR(H22="No",H22="Unclear_Unknown"),1,0))</f>
        <v>1</v>
      </c>
      <c r="F22" s="104" t="str">
        <f>IFERROR(IF('Step 1'!$J$15="Yes",IF(B22="Yes",VLOOKUP(Calcs!$D$10&amp;"-"&amp;C22,Consolidated!$C$4:$K$108,8,FALSE),IF(B22="No",VLOOKUP(Calcs!$D$10&amp;"-"&amp;C22,Consolidated!$C$4:$K$108,9,FALSE),IF(B22="Unclear_Unknown",VLOOKUP(Calcs!$D$10&amp;"-"&amp;C22,Consolidated!$C$4:$K$108,9,FALSE),"-"))),"There are remaining questions that need to be answered on Step 1"),"-")</f>
        <v>There are remaining questions that need to be answered on Step 1</v>
      </c>
      <c r="G22" s="104" t="str">
        <f>IFERROR(VLOOKUP(Calcs!$D$10&amp;"-"&amp;C22,Consolidated!$C$4:$F$108,4,FALSE),"-")</f>
        <v>Gender strategy: Does the partner or project allocate resources (e.g., financial, human capital) towards executing its gender strategy?</v>
      </c>
      <c r="H22" s="155" t="s">
        <v>100</v>
      </c>
      <c r="I22" s="104"/>
      <c r="J22" s="205" t="str">
        <f>IF(OR(B22="No",B22="Unclear_Unknown"),VLOOKUP(Calcs!$D$10&amp;"-"&amp;C22,Consolidated!$C$4:$L$108,10,FALSE),IF(C22="-","-",IFERROR(IF(H22="Yes",VLOOKUP(Calcs!$D$10&amp;"-"&amp;C22,Consolidated!$C$4:$K$108,5,FALSE),IF(H22="Unclear_Unknown",VLOOKUP(Calcs!$D$10&amp;"-"&amp;C22,Consolidated!$C$4:$K$108,6,FALSE),IF(H22="No",VLOOKUP(Calcs!$D$10&amp;"-"&amp;C22,Consolidated!$C$4:$K$108,7,FALSE),"There are remaining questions that need to be answered on Step 2"))),"-")))</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K22" s="205"/>
      <c r="L22" s="205"/>
    </row>
    <row r="23" spans="1:34" s="15" customFormat="1" ht="212.1" customHeight="1" outlineLevel="1">
      <c r="A23" s="174" t="s">
        <v>101</v>
      </c>
      <c r="B23" s="162">
        <f>IF(D23='Step 1'!$C$25,VLOOKUP(D23,'Step 1'!$C$25:$H$30,4,FALSE),IF(D23='Step 1'!$C$26,VLOOKUP(D23,'Step 1'!$C$25:$H$30,4,FALSE),IF(D23='Step 1'!$C$27,VLOOKUP(D23,'Step 1'!$C$25:$H$30,4,FALSE),IF(D23='Step 1'!$C$28,VLOOKUP(D23,'Step 1'!$C$25:$H$30,4,FALSE),IF(D23='Step 1'!$C$29,VLOOKUP(D23,'Step 1'!$C$25:$H$30,4,FALSE),IF(D23='Step 1'!$C$30,VLOOKUP(D23,'Step 1'!$C$25:$H$30,4,FALSE),"-"))))))</f>
        <v>0</v>
      </c>
      <c r="C23" s="45" t="str">
        <f>IF(IF(Calcs!$D$10="Archetype 1",'Indi&amp;SHF'!H9,IF(Calcs!$D$10="Archetype 2",'Indi&amp;Env'!H9,IF(Calcs!$D$10="Archetype 3",Platform!H9,IF(Calcs!$D$10="Archetype 4",'Indi&amp;Workers'!H9,"-"))))&lt;&gt;0,IF(Calcs!$D$10="Archetype 1",'Indi&amp;SHF'!H9,IF(Calcs!$D$10="Archetype 2",'Indi&amp;Env'!H9,IF(Calcs!$D$10="Archetype 3",Platform!H9,IF(Calcs!$D$10="Archetype 4",'Indi&amp;Workers'!H9,"-")))),"-")</f>
        <v>1.2.0</v>
      </c>
      <c r="D23" s="48" t="str">
        <f t="shared" ref="D23:D36" si="1">LEFT(C23)</f>
        <v>1</v>
      </c>
      <c r="E23" s="45">
        <f t="shared" si="0"/>
        <v>0</v>
      </c>
      <c r="F23" s="104" t="str">
        <f>IFERROR(IF('Step 1'!$J$15="Yes",IF(B23="Yes",VLOOKUP(Calcs!$D$10&amp;"-"&amp;C23,Consolidated!$C$4:$K$108,8,FALSE),IF(B23="No",VLOOKUP(Calcs!$D$10&amp;"-"&amp;C23,Consolidated!$C$4:$K$108,9,FALSE),IF(B23="Unclear_Unknown",VLOOKUP(Calcs!$D$10&amp;"-"&amp;C23,Consolidated!$C$4:$K$108,9,FALSE),"-"))),"There are remaining questions that need to be answered on Step 1"),"-")</f>
        <v>There are remaining questions that need to be answered on Step 1</v>
      </c>
      <c r="G23" s="104" t="str">
        <f>IFERROR(VLOOKUP(Calcs!$D$10&amp;"-"&amp;C23,Consolidated!$C$4:$F$108,4,FALSE),"-")</f>
        <v>Gender strategy: Does the partner or project track gender-related KPIs as part of their gender equality strategy with clear actions, targets, and goals?</v>
      </c>
      <c r="H23" s="155"/>
      <c r="I23" s="104"/>
      <c r="J23" s="205" t="str">
        <f>IF(OR(B23="No",B23="Unclear_Unknown"),VLOOKUP(Calcs!$D$10&amp;"-"&amp;C23,Consolidated!$C$4:$L$108,10,FALSE),IF(C23="-","-",IFERROR(IF(H23="Yes",VLOOKUP(Calcs!$D$10&amp;"-"&amp;C23,Consolidated!$C$4:$K$108,5,FALSE),IF(H23="Unclear_Unknown",VLOOKUP(Calcs!$D$10&amp;"-"&amp;C23,Consolidated!$C$4:$K$108,6,FALSE),IF(H23="No",VLOOKUP(Calcs!$D$10&amp;"-"&amp;C23,Consolidated!$C$4:$K$108,7,FALSE),"There are remaining questions that need to be answered on Step 2"))),"-")))</f>
        <v>There are remaining questions that need to be answered on Step 2</v>
      </c>
      <c r="K23" s="205"/>
      <c r="L23" s="205"/>
    </row>
    <row r="24" spans="1:34" s="15" customFormat="1" ht="192.6" customHeight="1" outlineLevel="1">
      <c r="A24" s="174" t="s">
        <v>102</v>
      </c>
      <c r="B24" s="162">
        <f>IF(D24='Step 1'!$C$25,VLOOKUP(D24,'Step 1'!$C$25:$H$30,4,FALSE),IF(D24='Step 1'!$C$26,VLOOKUP(D24,'Step 1'!$C$25:$H$30,4,FALSE),IF(D24='Step 1'!$C$27,VLOOKUP(D24,'Step 1'!$C$25:$H$30,4,FALSE),IF(D24='Step 1'!$C$28,VLOOKUP(D24,'Step 1'!$C$25:$H$30,4,FALSE),IF(D24='Step 1'!$C$29,VLOOKUP(D24,'Step 1'!$C$25:$H$30,4,FALSE),IF(D24='Step 1'!$C$30,VLOOKUP(D24,'Step 1'!$C$25:$H$30,4,FALSE),"-"))))))</f>
        <v>0</v>
      </c>
      <c r="C24" s="45" t="str">
        <f>IF(IF(Calcs!$D$10="Archetype 1",'Indi&amp;SHF'!H10,IF(Calcs!$D$10="Archetype 2",'Indi&amp;Env'!H10,IF(Calcs!$D$10="Archetype 3",Platform!H10,IF(Calcs!$D$10="Archetype 4",'Indi&amp;Workers'!H10,"-"))))&lt;&gt;0,IF(Calcs!$D$10="Archetype 1",'Indi&amp;SHF'!H10,IF(Calcs!$D$10="Archetype 2",'Indi&amp;Env'!H10,IF(Calcs!$D$10="Archetype 3",Platform!H10,IF(Calcs!$D$10="Archetype 4",'Indi&amp;Workers'!H10,"-")))),"-")</f>
        <v>2.1.0</v>
      </c>
      <c r="D24" s="48" t="str">
        <f t="shared" si="1"/>
        <v>2</v>
      </c>
      <c r="E24" s="45">
        <f t="shared" si="0"/>
        <v>0</v>
      </c>
      <c r="F24" s="104" t="str">
        <f>IFERROR(IF('Step 1'!$J$15="Yes",IF(B24="Yes",VLOOKUP(Calcs!$D$10&amp;"-"&amp;C24,Consolidated!$C$4:$K$108,8,FALSE),IF(B24="No",VLOOKUP(Calcs!$D$10&amp;"-"&amp;C24,Consolidated!$C$4:$K$108,9,FALSE),IF(B24="Unclear_Unknown",VLOOKUP(Calcs!$D$10&amp;"-"&amp;C24,Consolidated!$C$4:$K$108,9,FALSE),"-"))),"There are remaining questions that need to be answered on Step 1"),"-")</f>
        <v>There are remaining questions that need to be answered on Step 1</v>
      </c>
      <c r="G24" s="104" t="str">
        <f>IFERROR(VLOOKUP(Calcs!$D$10&amp;"-"&amp;C24,Consolidated!$C$4:$F$108,4,FALSE),"-")</f>
        <v>Data collection: Does the partner / project collect and analyze data disaggregated by sex on employees?</v>
      </c>
      <c r="H24" s="155"/>
      <c r="I24" s="104"/>
      <c r="J24" s="205" t="str">
        <f>IF(OR(B24="No",B24="Unclear_Unknown"),VLOOKUP(Calcs!$D$10&amp;"-"&amp;C24,Consolidated!$C$4:$L$108,10,FALSE),IF(C24="-","-",IFERROR(IF(H24="Yes",VLOOKUP(Calcs!$D$10&amp;"-"&amp;C24,Consolidated!$C$4:$K$108,5,FALSE),IF(H24="Unclear_Unknown",VLOOKUP(Calcs!$D$10&amp;"-"&amp;C24,Consolidated!$C$4:$K$108,6,FALSE),IF(H24="No",VLOOKUP(Calcs!$D$10&amp;"-"&amp;C24,Consolidated!$C$4:$K$108,7,FALSE),"There are remaining questions that need to be answered on Step 2"))),"-")))</f>
        <v>There are remaining questions that need to be answered on Step 2</v>
      </c>
      <c r="K24" s="205"/>
      <c r="L24" s="205"/>
    </row>
    <row r="25" spans="1:34" s="15" customFormat="1" ht="409.5" customHeight="1" outlineLevel="1">
      <c r="A25" s="174" t="s">
        <v>103</v>
      </c>
      <c r="B25" s="162">
        <f>IF(D25='Step 1'!$C$25,VLOOKUP(D25,'Step 1'!$C$25:$H$30,4,FALSE),IF(D25='Step 1'!$C$26,VLOOKUP(D25,'Step 1'!$C$25:$H$30,4,FALSE),IF(D25='Step 1'!$C$27,VLOOKUP(D25,'Step 1'!$C$25:$H$30,4,FALSE),IF(D25='Step 1'!$C$28,VLOOKUP(D25,'Step 1'!$C$25:$H$30,4,FALSE),IF(D25='Step 1'!$C$29,VLOOKUP(D25,'Step 1'!$C$25:$H$30,4,FALSE),IF(D25='Step 1'!$C$30,VLOOKUP(D25,'Step 1'!$C$25:$H$30,4,FALSE),"-"))))))</f>
        <v>0</v>
      </c>
      <c r="C25" s="45" t="str">
        <f>IF(IF(Calcs!$D$10="Archetype 1",'Indi&amp;SHF'!H11,IF(Calcs!$D$10="Archetype 2",'Indi&amp;Env'!H11,IF(Calcs!$D$10="Archetype 3",Platform!H11,IF(Calcs!$D$10="Archetype 4",'Indi&amp;Workers'!H11,"-"))))&lt;&gt;0,IF(Calcs!$D$10="Archetype 1",'Indi&amp;SHF'!H11,IF(Calcs!$D$10="Archetype 2",'Indi&amp;Env'!H11,IF(Calcs!$D$10="Archetype 3",Platform!H11,IF(Calcs!$D$10="Archetype 4",'Indi&amp;Workers'!H11,"-")))),"-")</f>
        <v>2.2.0</v>
      </c>
      <c r="D25" s="48" t="str">
        <f t="shared" si="1"/>
        <v>2</v>
      </c>
      <c r="E25" s="45">
        <f t="shared" si="0"/>
        <v>0</v>
      </c>
      <c r="F25" s="104" t="str">
        <f>IFERROR(IF('Step 1'!$J$15="Yes",IF(B25="Yes",VLOOKUP(Calcs!$D$10&amp;"-"&amp;C25,Consolidated!$C$4:$K$108,8,FALSE),IF(B25="No",VLOOKUP(Calcs!$D$10&amp;"-"&amp;C25,Consolidated!$C$4:$K$108,9,FALSE),IF(B25="Unclear_Unknown",VLOOKUP(Calcs!$D$10&amp;"-"&amp;C25,Consolidated!$C$4:$K$108,9,FALSE),"-"))),"There are remaining questions that need to be answered on Step 1"),"-")</f>
        <v>There are remaining questions that need to be answered on Step 1</v>
      </c>
      <c r="G25" s="104" t="str">
        <f>IFERROR(VLOOKUP(Calcs!$D$10&amp;"-"&amp;C25,Consolidated!$C$4:$F$108,4,FALSE),"-")</f>
        <v>Data collection: Does the partner or project collect and analyze data disaggregated by sex on customers?</v>
      </c>
      <c r="H25" s="155" t="s">
        <v>104</v>
      </c>
      <c r="I25" s="104"/>
      <c r="J25" s="205" t="str">
        <f>IF(OR(B25="No",B25="Unclear_Unknown"),VLOOKUP(Calcs!$D$10&amp;"-"&amp;C25,Consolidated!$C$4:$L$108,10,FALSE),IF(C25="-","-",IFERROR(IF(H25="Yes",VLOOKUP(Calcs!$D$10&amp;"-"&amp;C25,Consolidated!$C$4:$K$108,5,FALSE),IF(H25="Unclear_Unknown",VLOOKUP(Calcs!$D$10&amp;"-"&amp;C25,Consolidated!$C$4:$K$108,6,FALSE),IF(H25="No",VLOOKUP(Calcs!$D$10&amp;"-"&amp;C25,Consolidated!$C$4:$K$108,7,FALSE),"There are remaining questions that need to be answered on Step 2"))),"-")))</f>
        <v>There are remaining questions that need to be answered on Step 2</v>
      </c>
      <c r="K25" s="205"/>
      <c r="L25" s="205"/>
    </row>
    <row r="26" spans="1:34" s="15" customFormat="1" ht="312.60000000000002" customHeight="1" outlineLevel="1">
      <c r="A26" s="174" t="s">
        <v>105</v>
      </c>
      <c r="B26" s="162">
        <f>IF(D26='Step 1'!$C$25,VLOOKUP(D26,'Step 1'!$C$25:$H$30,4,FALSE),IF(D26='Step 1'!$C$26,VLOOKUP(D26,'Step 1'!$C$25:$H$30,4,FALSE),IF(D26='Step 1'!$C$27,VLOOKUP(D26,'Step 1'!$C$25:$H$30,4,FALSE),IF(D26='Step 1'!$C$28,VLOOKUP(D26,'Step 1'!$C$25:$H$30,4,FALSE),IF(D26='Step 1'!$C$29,VLOOKUP(D26,'Step 1'!$C$25:$H$30,4,FALSE),IF(D26='Step 1'!$C$30,VLOOKUP(D26,'Step 1'!$C$25:$H$30,4,FALSE),"-"))))))</f>
        <v>0</v>
      </c>
      <c r="C26" s="45" t="str">
        <f>IF(IF(Calcs!$D$10="Archetype 1",'Indi&amp;SHF'!H12,IF(Calcs!$D$10="Archetype 2",'Indi&amp;Env'!H12,IF(Calcs!$D$10="Archetype 3",Platform!H12,IF(Calcs!$D$10="Archetype 4",'Indi&amp;Workers'!H12,"-"))))&lt;&gt;0,IF(Calcs!$D$10="Archetype 1",'Indi&amp;SHF'!H12,IF(Calcs!$D$10="Archetype 2",'Indi&amp;Env'!H12,IF(Calcs!$D$10="Archetype 3",Platform!H12,IF(Calcs!$D$10="Archetype 4",'Indi&amp;Workers'!H12,"-")))),"-")</f>
        <v>3.1.0</v>
      </c>
      <c r="D26" s="48" t="str">
        <f t="shared" si="1"/>
        <v>3</v>
      </c>
      <c r="E26" s="45">
        <f t="shared" si="0"/>
        <v>2</v>
      </c>
      <c r="F26" s="104" t="str">
        <f>IFERROR(IF('Step 1'!$J$15="Yes",IF(B26="Yes",VLOOKUP(Calcs!$D$10&amp;"-"&amp;C26,Consolidated!$C$4:$K$108,8,FALSE),IF(B26="No",VLOOKUP(Calcs!$D$10&amp;"-"&amp;C26,Consolidated!$C$4:$K$108,9,FALSE),IF(B26="Unclear_Unknown",VLOOKUP(Calcs!$D$10&amp;"-"&amp;C26,Consolidated!$C$4:$K$108,9,FALSE),"-"))),"There are remaining questions that need to be answered on Step 1"),"-")</f>
        <v>There are remaining questions that need to be answered on Step 1</v>
      </c>
      <c r="G26" s="104" t="str">
        <f>IFERROR(VLOOKUP(Calcs!$D$10&amp;"-"&amp;C26,Consolidated!$C$4:$F$108,4,FALSE),"-")</f>
        <v xml:space="preserve">Inclusive workplace: Does the partner or project have procedures that allow victims of violence and/or harassment to report it without fear of being in danger or it affecting their jobs (e.g., trusted advisor - appointed members of staff survivors can confide in, emergency hotlines)? </v>
      </c>
      <c r="H26" s="155" t="s">
        <v>106</v>
      </c>
      <c r="I26" s="104"/>
      <c r="J26" s="205" t="str">
        <f>IF(OR(B26="No",B26="Unclear_Unknown"),VLOOKUP(Calcs!$D$10&amp;"-"&amp;C26,Consolidated!$C$4:$L$108,10,FALSE),IF(C26="-","-",IFERROR(IF(H26="Yes",VLOOKUP(Calcs!$D$10&amp;"-"&amp;C26,Consolidated!$C$4:$K$108,5,FALSE),IF(H26="Unclear_Unknown",VLOOKUP(Calcs!$D$10&amp;"-"&amp;C26,Consolidated!$C$4:$K$108,6,FALSE),IF(H26="No",VLOOKUP(Calcs!$D$10&amp;"-"&amp;C26,Consolidated!$C$4:$K$108,7,FALSE),"There are remaining questions that need to be answered on Step 2"))),"-")))</f>
        <v>Excellent! If the partner or project being screened wants to  strengthen its procedures, you may suggest the regular review and update of disciplinary procedures, and the implementation of organization-wide training on violence or sexual harassment at the workplace</v>
      </c>
      <c r="K26" s="205"/>
      <c r="L26" s="205"/>
    </row>
    <row r="27" spans="1:34" s="15" customFormat="1" ht="144" customHeight="1" outlineLevel="1">
      <c r="A27" s="174" t="s">
        <v>107</v>
      </c>
      <c r="B27" s="162">
        <f>IF(D27='Step 1'!$C$25,VLOOKUP(D27,'Step 1'!$C$25:$H$30,4,FALSE),IF(D27='Step 1'!$C$26,VLOOKUP(D27,'Step 1'!$C$25:$H$30,4,FALSE),IF(D27='Step 1'!$C$27,VLOOKUP(D27,'Step 1'!$C$25:$H$30,4,FALSE),IF(D27='Step 1'!$C$28,VLOOKUP(D27,'Step 1'!$C$25:$H$30,4,FALSE),IF(D27='Step 1'!$C$29,VLOOKUP(D27,'Step 1'!$C$25:$H$30,4,FALSE),IF(D27='Step 1'!$C$30,VLOOKUP(D27,'Step 1'!$C$25:$H$30,4,FALSE),"-"))))))</f>
        <v>0</v>
      </c>
      <c r="C27" s="45" t="str">
        <f>IF(IF(Calcs!$D$10="Archetype 1",'Indi&amp;SHF'!H13,IF(Calcs!$D$10="Archetype 2",'Indi&amp;Env'!H13,IF(Calcs!$D$10="Archetype 3",Platform!H13,IF(Calcs!$D$10="Archetype 4",'Indi&amp;Workers'!H13,"-"))))&lt;&gt;0,IF(Calcs!$D$10="Archetype 1",'Indi&amp;SHF'!H13,IF(Calcs!$D$10="Archetype 2",'Indi&amp;Env'!H13,IF(Calcs!$D$10="Archetype 3",Platform!H13,IF(Calcs!$D$10="Archetype 4",'Indi&amp;Workers'!H13,"-")))),"-")</f>
        <v>3.2.0</v>
      </c>
      <c r="D27" s="48" t="str">
        <f t="shared" si="1"/>
        <v>3</v>
      </c>
      <c r="E27" s="45">
        <f t="shared" si="0"/>
        <v>1</v>
      </c>
      <c r="F27" s="104" t="str">
        <f>IFERROR(IF('Step 1'!$J$15="Yes",IF(B27="Yes",VLOOKUP(Calcs!$D$10&amp;"-"&amp;C27,Consolidated!$C$4:$K$108,8,FALSE),IF(B27="No",VLOOKUP(Calcs!$D$10&amp;"-"&amp;C27,Consolidated!$C$4:$K$108,9,FALSE),IF(B27="Unclear_Unknown",VLOOKUP(Calcs!$D$10&amp;"-"&amp;C27,Consolidated!$C$4:$K$108,9,FALSE),"-"))),"There are remaining questions that need to be answered on Step 1"),"-")</f>
        <v>There are remaining questions that need to be answered on Step 1</v>
      </c>
      <c r="G27" s="104" t="str">
        <f>IFERROR(VLOOKUP(Calcs!$D$10&amp;"-"&amp;C27,Consolidated!$C$4:$F$108,4,FALSE),"-")</f>
        <v>Inclusive workplace: Does the partner organization and/or project partner have a diverse staff, in which women are represented at all levels of the organization/company?</v>
      </c>
      <c r="H27" s="155" t="s">
        <v>108</v>
      </c>
      <c r="I27" s="104"/>
      <c r="J27" s="205" t="str">
        <f>IF(OR(B27="No",B27="Unclear_Unknown"),VLOOKUP(Calcs!$D$10&amp;"-"&amp;C27,Consolidated!$C$4:$L$108,10,FALSE),IF(C27="-","-",IFERROR(IF(H27="Yes",VLOOKUP(Calcs!$D$10&amp;"-"&amp;C27,Consolidated!$C$4:$K$108,5,FALSE),IF(H27="Unclear_Unknown",VLOOKUP(Calcs!$D$10&amp;"-"&amp;C27,Consolidated!$C$4:$K$108,6,FALSE),IF(H27="No",VLOOKUP(Calcs!$D$10&amp;"-"&amp;C27,Consolidated!$C$4:$K$108,7,FALSE),"There are remaining questions that need to be answered on Step 2"))),"-")))</f>
        <v>To help the IDH partner / project partners promote a diverse staff in which women are well repesented, you may consider suggesting they assess the current recruitment, retention, and advancement practices and diagnose where there might be challenges. For example: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K27" s="205"/>
      <c r="L27" s="205"/>
    </row>
    <row r="28" spans="1:34" s="15" customFormat="1" ht="216.95" customHeight="1" outlineLevel="1">
      <c r="A28" s="174" t="s">
        <v>109</v>
      </c>
      <c r="B28" s="162">
        <f>IF(D28='Step 1'!$C$25,VLOOKUP(D28,'Step 1'!$C$25:$H$30,4,FALSE),IF(D28='Step 1'!$C$26,VLOOKUP(D28,'Step 1'!$C$25:$H$30,4,FALSE),IF(D28='Step 1'!$C$27,VLOOKUP(D28,'Step 1'!$C$25:$H$30,4,FALSE),IF(D28='Step 1'!$C$28,VLOOKUP(D28,'Step 1'!$C$25:$H$30,4,FALSE),IF(D28='Step 1'!$C$29,VLOOKUP(D28,'Step 1'!$C$25:$H$30,4,FALSE),IF(D28='Step 1'!$C$30,VLOOKUP(D28,'Step 1'!$C$25:$H$30,4,FALSE),"-"))))))</f>
        <v>0</v>
      </c>
      <c r="C28" s="45" t="str">
        <f>IF(IF(Calcs!$D$10="Archetype 1",'Indi&amp;SHF'!H14,IF(Calcs!$D$10="Archetype 2",'Indi&amp;Env'!H14,IF(Calcs!$D$10="Archetype 3",Platform!H14,IF(Calcs!$D$10="Archetype 4",'Indi&amp;Workers'!H14,"-"))))&lt;&gt;0,IF(Calcs!$D$10="Archetype 1",'Indi&amp;SHF'!H14,IF(Calcs!$D$10="Archetype 2",'Indi&amp;Env'!H14,IF(Calcs!$D$10="Archetype 3",Platform!H14,IF(Calcs!$D$10="Archetype 4",'Indi&amp;Workers'!H14,"-")))),"-")</f>
        <v>3.3.0</v>
      </c>
      <c r="D28" s="48" t="str">
        <f t="shared" si="1"/>
        <v>3</v>
      </c>
      <c r="E28" s="45">
        <f t="shared" si="0"/>
        <v>1</v>
      </c>
      <c r="F28" s="104" t="str">
        <f>IFERROR(IF('Step 1'!$J$15="Yes",IF(B28="Yes",VLOOKUP(Calcs!$D$10&amp;"-"&amp;C28,Consolidated!$C$4:$K$108,8,FALSE),IF(B28="No",VLOOKUP(Calcs!$D$10&amp;"-"&amp;C28,Consolidated!$C$4:$K$108,9,FALSE),IF(B28="Unclear_Unknown",VLOOKUP(Calcs!$D$10&amp;"-"&amp;C28,Consolidated!$C$4:$K$108,9,FALSE),"-"))),"There are remaining questions that need to be answered on Step 1"),"-")</f>
        <v>There are remaining questions that need to be answered on Step 1</v>
      </c>
      <c r="G28" s="104" t="str">
        <f>IFERROR(VLOOKUP(Calcs!$D$10&amp;"-"&amp;C28,Consolidated!$C$4:$F$108,4,FALSE),"-")</f>
        <v>Inclusive workplace: Does the partner pay a fair wage, including equal pay for equal work between women and men, and ensure women are represented at all levels of the organization/company?</v>
      </c>
      <c r="H28" s="155" t="s">
        <v>108</v>
      </c>
      <c r="I28" s="104"/>
      <c r="J28" s="205" t="str">
        <f>IF(OR(B28="No",B28="Unclear_Unknown"),VLOOKUP(Calcs!$D$10&amp;"-"&amp;C28,Consolidated!$C$4:$L$108,10,FALSE),IF(C28="-","-",IFERROR(IF(H28="Yes",VLOOKUP(Calcs!$D$10&amp;"-"&amp;C28,Consolidated!$C$4:$K$108,5,FALSE),IF(H28="Unclear_Unknown",VLOOKUP(Calcs!$D$10&amp;"-"&amp;C28,Consolidated!$C$4:$K$108,6,FALSE),IF(H28="No",VLOOKUP(Calcs!$D$10&amp;"-"&amp;C28,Consolidated!$C$4:$K$108,7,FALSE),"There are remaining questions that need to be answered on Step 2"))),"-")))</f>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K28" s="205"/>
      <c r="L28" s="205"/>
    </row>
    <row r="29" spans="1:34" s="15" customFormat="1" ht="231" customHeight="1" outlineLevel="1">
      <c r="A29" s="174" t="s">
        <v>110</v>
      </c>
      <c r="B29" s="162">
        <f>IF(D29='Step 1'!$C$25,VLOOKUP(D29,'Step 1'!$C$25:$H$30,4,FALSE),IF(D29='Step 1'!$C$26,VLOOKUP(D29,'Step 1'!$C$25:$H$30,4,FALSE),IF(D29='Step 1'!$C$27,VLOOKUP(D29,'Step 1'!$C$25:$H$30,4,FALSE),IF(D29='Step 1'!$C$28,VLOOKUP(D29,'Step 1'!$C$25:$H$30,4,FALSE),IF(D29='Step 1'!$C$29,VLOOKUP(D29,'Step 1'!$C$25:$H$30,4,FALSE),IF(D29='Step 1'!$C$30,VLOOKUP(D29,'Step 1'!$C$25:$H$30,4,FALSE),"-"))))))</f>
        <v>0</v>
      </c>
      <c r="C29" s="45" t="str">
        <f>IF(IF(Calcs!$D$10="Archetype 1",'Indi&amp;SHF'!H15,IF(Calcs!$D$10="Archetype 2",'Indi&amp;Env'!H15,IF(Calcs!$D$10="Archetype 3",Platform!H15,IF(Calcs!$D$10="Archetype 4",'Indi&amp;Workers'!H15,"-"))))&lt;&gt;0,IF(Calcs!$D$10="Archetype 1",'Indi&amp;SHF'!H15,IF(Calcs!$D$10="Archetype 2",'Indi&amp;Env'!H15,IF(Calcs!$D$10="Archetype 3",Platform!H15,IF(Calcs!$D$10="Archetype 4",'Indi&amp;Workers'!H15,"-")))),"-")</f>
        <v>4.1.0</v>
      </c>
      <c r="D29" s="48" t="str">
        <f t="shared" si="1"/>
        <v>4</v>
      </c>
      <c r="E29" s="45">
        <f t="shared" si="0"/>
        <v>2</v>
      </c>
      <c r="F29" s="104" t="str">
        <f>IFERROR(IF('Step 1'!$J$15="Yes",IF(B29="Yes",VLOOKUP(Calcs!$D$10&amp;"-"&amp;C29,Consolidated!$C$4:$K$108,8,FALSE),IF(B29="No",VLOOKUP(Calcs!$D$10&amp;"-"&amp;C29,Consolidated!$C$4:$K$108,9,FALSE),IF(B29="Unclear_Unknown",VLOOKUP(Calcs!$D$10&amp;"-"&amp;C29,Consolidated!$C$4:$K$108,9,FALSE),"-"))),"There are remaining questions that need to be answered on Step 1"),"-")</f>
        <v>There are remaining questions that need to be answered on Step 1</v>
      </c>
      <c r="G29" s="104" t="str">
        <f>IFERROR(VLOOKUP(Calcs!$D$10&amp;"-"&amp;C29,Consolidated!$C$4:$F$108,4,FALSE),"-")</f>
        <v>Inclusive consultation: Does the partner provide consultative formats tailored to women?</v>
      </c>
      <c r="H29" s="155" t="s">
        <v>106</v>
      </c>
      <c r="I29" s="104"/>
      <c r="J29" s="205" t="str">
        <f>IF(OR(B29="No",B29="Unclear_Unknown"),VLOOKUP(Calcs!$D$10&amp;"-"&amp;C29,Consolidated!$C$4:$L$108,10,FALSE),IF(C29="-","-",IFERROR(IF(H29="Yes",VLOOKUP(Calcs!$D$10&amp;"-"&amp;C29,Consolidated!$C$4:$K$108,5,FALSE),IF(H29="Unclear_Unknown",VLOOKUP(Calcs!$D$10&amp;"-"&amp;C29,Consolidated!$C$4:$K$108,6,FALSE),IF(H29="No",VLOOKUP(Calcs!$D$10&amp;"-"&amp;C29,Consolidated!$C$4:$K$108,7,FALSE),"There are remaining questions that need to be answered on Step 2"))),"-")))</f>
        <v>Excellent! In Step 3 of the tool, there will be a series of indicators to interpret related to other questions of Step 2.</v>
      </c>
      <c r="K29" s="205"/>
      <c r="L29" s="205"/>
    </row>
    <row r="30" spans="1:34" s="15" customFormat="1" ht="409.5" customHeight="1" outlineLevel="1">
      <c r="A30" s="174" t="s">
        <v>111</v>
      </c>
      <c r="B30" s="162">
        <f>IF(D30='Step 1'!$C$25,VLOOKUP(D30,'Step 1'!$C$25:$H$30,4,FALSE),IF(D30='Step 1'!$C$26,VLOOKUP(D30,'Step 1'!$C$25:$H$30,4,FALSE),IF(D30='Step 1'!$C$27,VLOOKUP(D30,'Step 1'!$C$25:$H$30,4,FALSE),IF(D30='Step 1'!$C$28,VLOOKUP(D30,'Step 1'!$C$25:$H$30,4,FALSE),IF(D30='Step 1'!$C$29,VLOOKUP(D30,'Step 1'!$C$25:$H$30,4,FALSE),IF(D30='Step 1'!$C$30,VLOOKUP(D30,'Step 1'!$C$25:$H$30,4,FALSE),"-"))))))</f>
        <v>0</v>
      </c>
      <c r="C30" s="45" t="str">
        <f>IF(IF(Calcs!$D$10="Archetype 1",'Indi&amp;SHF'!H16,IF(Calcs!$D$10="Archetype 2",'Indi&amp;Env'!H16,IF(Calcs!$D$10="Archetype 3",Platform!H16,IF(Calcs!$D$10="Archetype 4",'Indi&amp;Workers'!H16,"-"))))&lt;&gt;0,IF(Calcs!$D$10="Archetype 1",'Indi&amp;SHF'!H16,IF(Calcs!$D$10="Archetype 2",'Indi&amp;Env'!H16,IF(Calcs!$D$10="Archetype 3",Platform!H16,IF(Calcs!$D$10="Archetype 4",'Indi&amp;Workers'!H16,"-")))),"-")</f>
        <v>5.1.0</v>
      </c>
      <c r="D30" s="48" t="str">
        <f t="shared" si="1"/>
        <v>5</v>
      </c>
      <c r="E30" s="45">
        <f t="shared" si="0"/>
        <v>0</v>
      </c>
      <c r="F30" s="104" t="str">
        <f>IFERROR(IF('Step 1'!$J$15="Yes",IF(B30="Yes",VLOOKUP(Calcs!$D$10&amp;"-"&amp;C30,Consolidated!$C$4:$K$108,8,FALSE),IF(B30="No",VLOOKUP(Calcs!$D$10&amp;"-"&amp;C30,Consolidated!$C$4:$K$108,9,FALSE),IF(B30="Unclear_Unknown",VLOOKUP(Calcs!$D$10&amp;"-"&amp;C30,Consolidated!$C$4:$K$108,9,FALSE),"-"))),"There are remaining questions that need to be answered on Step 1"),"-")</f>
        <v>There are remaining questions that need to be answered on Step 1</v>
      </c>
      <c r="G30" s="104" t="str">
        <f>IFERROR(VLOOKUP(Calcs!$D$10&amp;"-"&amp;C30,Consolidated!$C$4:$F$108,4,FALSE),"-")</f>
        <v>Inclusive tailoring: Does the partner/project tailor its marketing and delivery of products / services to women and men based on how their needs and preferences may be different (e.g., digital vs. physical ‘location’, time and location of meeting, literacy levels)?</v>
      </c>
      <c r="H30" s="155" t="s">
        <v>104</v>
      </c>
      <c r="I30" s="104"/>
      <c r="J30" s="205" t="str">
        <f>IF(OR(B30="No",B30="Unclear_Unknown"),VLOOKUP(Calcs!$D$10&amp;"-"&amp;C30,Consolidated!$C$4:$L$108,10,FALSE),IF(C30="-","-",IFERROR(IF(H30="Yes",VLOOKUP(Calcs!$D$10&amp;"-"&amp;C30,Consolidated!$C$4:$K$108,5,FALSE),IF(H30="Unclear_Unknown",VLOOKUP(Calcs!$D$10&amp;"-"&amp;C30,Consolidated!$C$4:$K$108,6,FALSE),IF(H30="No",VLOOKUP(Calcs!$D$10&amp;"-"&amp;C30,Consolidated!$C$4:$K$108,7,FALSE),"There are remaining questions that need to be answered on Step 2"))),"-")))</f>
        <v>There are remaining questions that need to be answered on Step 2</v>
      </c>
      <c r="K30" s="205"/>
      <c r="L30" s="205"/>
    </row>
    <row r="31" spans="1:34" s="15" customFormat="1" ht="350.45" customHeight="1" outlineLevel="1">
      <c r="A31" s="174" t="s">
        <v>112</v>
      </c>
      <c r="B31" s="162">
        <f>IF(D31='Step 1'!$C$25,VLOOKUP(D31,'Step 1'!$C$25:$H$30,4,FALSE),IF(D31='Step 1'!$C$26,VLOOKUP(D31,'Step 1'!$C$25:$H$30,4,FALSE),IF(D31='Step 1'!$C$27,VLOOKUP(D31,'Step 1'!$C$25:$H$30,4,FALSE),IF(D31='Step 1'!$C$28,VLOOKUP(D31,'Step 1'!$C$25:$H$30,4,FALSE),IF(D31='Step 1'!$C$29,VLOOKUP(D31,'Step 1'!$C$25:$H$30,4,FALSE),IF(D31='Step 1'!$C$30,VLOOKUP(D31,'Step 1'!$C$25:$H$30,4,FALSE),"-"))))))</f>
        <v>0</v>
      </c>
      <c r="C31" s="45" t="str">
        <f>IF(IF(Calcs!$D$10="Archetype 1",'Indi&amp;SHF'!H17,IF(Calcs!$D$10="Archetype 2",'Indi&amp;Env'!H17,IF(Calcs!$D$10="Archetype 3",Platform!H17,IF(Calcs!$D$10="Archetype 4",'Indi&amp;Workers'!H17,"-"))))&lt;&gt;0,IF(Calcs!$D$10="Archetype 1",'Indi&amp;SHF'!H17,IF(Calcs!$D$10="Archetype 2",'Indi&amp;Env'!H17,IF(Calcs!$D$10="Archetype 3",Platform!H17,IF(Calcs!$D$10="Archetype 4",'Indi&amp;Workers'!H17,"-")))),"-")</f>
        <v>5.2.0</v>
      </c>
      <c r="D31" s="48" t="str">
        <f t="shared" si="1"/>
        <v>5</v>
      </c>
      <c r="E31" s="45">
        <f t="shared" si="0"/>
        <v>0</v>
      </c>
      <c r="F31" s="104" t="str">
        <f>IFERROR(IF('Step 1'!$J$15="Yes",IF(B31="Yes",VLOOKUP(Calcs!$D$10&amp;"-"&amp;C31,Consolidated!$C$4:$K$108,8,FALSE),IF(B31="No",VLOOKUP(Calcs!$D$10&amp;"-"&amp;C31,Consolidated!$C$4:$K$108,9,FALSE),IF(B31="Unclear_Unknown",VLOOKUP(Calcs!$D$10&amp;"-"&amp;C31,Consolidated!$C$4:$K$108,9,FALSE),"-"))),"There are remaining questions that need to be answered on Step 1"),"-")</f>
        <v>There are remaining questions that need to be answered on Step 1</v>
      </c>
      <c r="G31" s="104" t="str">
        <f>IFERROR(VLOOKUP(Calcs!$D$10&amp;"-"&amp;C31,Consolidated!$C$4:$F$108,4,FALSE),"-")</f>
        <v>Inclusive tailoring: Does the partner/project take into account literacy/skills constraints in the design/delivery of services/products?</v>
      </c>
      <c r="H31" s="155" t="s">
        <v>104</v>
      </c>
      <c r="I31" s="104"/>
      <c r="J31" s="205" t="str">
        <f>IF(OR(B31="No",B31="Unclear_Unknown"),VLOOKUP(Calcs!$D$10&amp;"-"&amp;C31,Consolidated!$C$4:$L$108,10,FALSE),IF(C31="-","-",IFERROR(IF(H31="Yes",VLOOKUP(Calcs!$D$10&amp;"-"&amp;C31,Consolidated!$C$4:$K$108,5,FALSE),IF(H31="Unclear_Unknown",VLOOKUP(Calcs!$D$10&amp;"-"&amp;C31,Consolidated!$C$4:$K$108,6,FALSE),IF(H31="No",VLOOKUP(Calcs!$D$10&amp;"-"&amp;C31,Consolidated!$C$4:$K$108,7,FALSE),"There are remaining questions that need to be answered on Step 2"))),"-")))</f>
        <v>There are remaining questions that need to be answered on Step 2</v>
      </c>
      <c r="K31" s="205"/>
      <c r="L31" s="205"/>
    </row>
    <row r="32" spans="1:34" s="15" customFormat="1" ht="409.5" customHeight="1" outlineLevel="1">
      <c r="A32" s="174" t="s">
        <v>113</v>
      </c>
      <c r="B32" s="162">
        <f>IF(D32='Step 1'!$C$25,VLOOKUP(D32,'Step 1'!$C$25:$H$30,4,FALSE),IF(D32='Step 1'!$C$26,VLOOKUP(D32,'Step 1'!$C$25:$H$30,4,FALSE),IF(D32='Step 1'!$C$27,VLOOKUP(D32,'Step 1'!$C$25:$H$30,4,FALSE),IF(D32='Step 1'!$C$28,VLOOKUP(D32,'Step 1'!$C$25:$H$30,4,FALSE),IF(D32='Step 1'!$C$29,VLOOKUP(D32,'Step 1'!$C$25:$H$30,4,FALSE),IF(D32='Step 1'!$C$30,VLOOKUP(D32,'Step 1'!$C$25:$H$30,4,FALSE),"-"))))))</f>
        <v>0</v>
      </c>
      <c r="C32" s="45" t="str">
        <f>IF(IF(Calcs!$D$10="Archetype 1",'Indi&amp;SHF'!H18,IF(Calcs!$D$10="Archetype 2",'Indi&amp;Env'!H18,IF(Calcs!$D$10="Archetype 3",Platform!H18,IF(Calcs!$D$10="Archetype 4",'Indi&amp;Workers'!H18,"-"))))&lt;&gt;0,IF(Calcs!$D$10="Archetype 1",'Indi&amp;SHF'!H18,IF(Calcs!$D$10="Archetype 2",'Indi&amp;Env'!H18,IF(Calcs!$D$10="Archetype 3",Platform!H18,IF(Calcs!$D$10="Archetype 4",'Indi&amp;Workers'!H18,"-")))),"-")</f>
        <v>5.3.0</v>
      </c>
      <c r="D32" s="48" t="str">
        <f t="shared" si="1"/>
        <v>5</v>
      </c>
      <c r="E32" s="45">
        <f t="shared" si="0"/>
        <v>2</v>
      </c>
      <c r="F32" s="104" t="str">
        <f>IFERROR(IF('Step 1'!$J$15="Yes",IF(B32="Yes",VLOOKUP(Calcs!$D$10&amp;"-"&amp;C32,Consolidated!$C$4:$K$108,8,FALSE),IF(B32="No",VLOOKUP(Calcs!$D$10&amp;"-"&amp;C32,Consolidated!$C$4:$K$108,9,FALSE),IF(B32="Unclear_Unknown",VLOOKUP(Calcs!$D$10&amp;"-"&amp;C32,Consolidated!$C$4:$K$108,9,FALSE),"-"))),"There are remaining questions that need to be answered on Step 1"),"-")</f>
        <v>There are remaining questions that need to be answered on Step 1</v>
      </c>
      <c r="G32" s="104" t="str">
        <f>IFERROR(VLOOKUP(Calcs!$D$10&amp;"-"&amp;C32,Consolidated!$C$4:$F$108,4,FALSE),"-")</f>
        <v xml:space="preserve">Inclusive tailoring: If customers must meet other requirements beyond a payment fee to access products or services (e.g., owning land titles, entering into contracts, putting forward collateral), does the partner/project analyse and adjust these requirements to ensure that they enable access by both men and women? </v>
      </c>
      <c r="H32" s="155" t="s">
        <v>106</v>
      </c>
      <c r="I32" s="104"/>
      <c r="J32" s="205" t="str">
        <f>IF(OR(B32="No",B32="Unclear_Unknown"),VLOOKUP(Calcs!$D$10&amp;"-"&amp;C32,Consolidated!$C$4:$L$108,10,FALSE),IF(C32="-","-",IFERROR(IF(H32="Yes",VLOOKUP(Calcs!$D$10&amp;"-"&amp;C32,Consolidated!$C$4:$K$108,5,FALSE),IF(H32="Unclear_Unknown",VLOOKUP(Calcs!$D$10&amp;"-"&amp;C32,Consolidated!$C$4:$K$108,6,FALSE),IF(H32="No",VLOOKUP(Calcs!$D$10&amp;"-"&amp;C32,Consolidated!$C$4:$K$108,7,FALSE),"There are remaining questions that need to be answered on Step 2"))),"-")))</f>
        <v>Excellent! In Step 3 of the tool, there will be a series of quantitative questions that will help you gather data on related to this question.</v>
      </c>
      <c r="K32" s="205"/>
      <c r="L32" s="205"/>
    </row>
    <row r="33" spans="1:12" s="15" customFormat="1" ht="210.6" customHeight="1" outlineLevel="1">
      <c r="A33" s="174" t="s">
        <v>114</v>
      </c>
      <c r="B33" s="162">
        <f>IF(D33='Step 1'!$C$25,VLOOKUP(D33,'Step 1'!$C$25:$H$30,4,FALSE),IF(D33='Step 1'!$C$26,VLOOKUP(D33,'Step 1'!$C$25:$H$30,4,FALSE),IF(D33='Step 1'!$C$27,VLOOKUP(D33,'Step 1'!$C$25:$H$30,4,FALSE),IF(D33='Step 1'!$C$28,VLOOKUP(D33,'Step 1'!$C$25:$H$30,4,FALSE),IF(D33='Step 1'!$C$29,VLOOKUP(D33,'Step 1'!$C$25:$H$30,4,FALSE),IF(D33='Step 1'!$C$30,VLOOKUP(D33,'Step 1'!$C$25:$H$30,4,FALSE),"-"))))))</f>
        <v>0</v>
      </c>
      <c r="C33" s="45" t="str">
        <f>IF(IF(Calcs!$D$10="Archetype 1",'Indi&amp;SHF'!H19,IF(Calcs!$D$10="Archetype 2",'Indi&amp;Env'!H19,IF(Calcs!$D$10="Archetype 3",Platform!H19,IF(Calcs!$D$10="Archetype 4",'Indi&amp;Workers'!H19,"-"))))&lt;&gt;0,IF(Calcs!$D$10="Archetype 1",'Indi&amp;SHF'!H19,IF(Calcs!$D$10="Archetype 2",'Indi&amp;Env'!H19,IF(Calcs!$D$10="Archetype 3",Platform!H19,IF(Calcs!$D$10="Archetype 4",'Indi&amp;Workers'!H19,"-")))),"-")</f>
        <v>5.4.0</v>
      </c>
      <c r="D33" s="48" t="str">
        <f t="shared" si="1"/>
        <v>5</v>
      </c>
      <c r="E33" s="45">
        <f t="shared" si="0"/>
        <v>1</v>
      </c>
      <c r="F33" s="104" t="str">
        <f>IFERROR(IF('Step 1'!$J$15="Yes",IF(B33="Yes",VLOOKUP(Calcs!$D$10&amp;"-"&amp;C33,Consolidated!$C$4:$K$108,8,FALSE),IF(B33="No",VLOOKUP(Calcs!$D$10&amp;"-"&amp;C33,Consolidated!$C$4:$K$108,9,FALSE),IF(B33="Unclear_Unknown",VLOOKUP(Calcs!$D$10&amp;"-"&amp;C33,Consolidated!$C$4:$K$108,9,FALSE),"-"))),"There are remaining questions that need to be answered on Step 1"),"-")</f>
        <v>There are remaining questions that need to be answered on Step 1</v>
      </c>
      <c r="G33" s="104" t="str">
        <f>IFERROR(VLOOKUP(Calcs!$D$10&amp;"-"&amp;C33,Consolidated!$C$4:$F$108,4,FALSE),"-")</f>
        <v>Inclusive tailoring: If the partner /project adapts interventions, services or products as a result of external shocks (e.g., COVID-19), do they take into account unique impacts of the pandemic on female workers/customers?</v>
      </c>
      <c r="H33" s="155" t="s">
        <v>108</v>
      </c>
      <c r="I33" s="104"/>
      <c r="J33" s="205" t="str">
        <f>IF(OR(B33="No",B33="Unclear_Unknown"),VLOOKUP(Calcs!$D$10&amp;"-"&amp;C33,Consolidated!$C$4:$L$108,10,FALSE),IF(C33="-","-",IFERROR(IF(H33="Yes",VLOOKUP(Calcs!$D$10&amp;"-"&amp;C33,Consolidated!$C$4:$K$108,5,FALSE),IF(H33="Unclear_Unknown",VLOOKUP(Calcs!$D$10&amp;"-"&amp;C33,Consolidated!$C$4:$K$108,6,FALSE),IF(H33="No",VLOOKUP(Calcs!$D$10&amp;"-"&amp;C33,Consolidated!$C$4:$K$108,7,FALSE),"There are remaining questions that need to be answered on Step 2"))),"-")))</f>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Consult female workers/customers regarding shifts in their needs, preferences, and realities as a result of external shocks and ensure this is reflected in the adaptations made
· Explore flexible product and service provisions, such as smaller quantities at lower price points or payment plans and investigate new market linkages to ensure customer income continuity</v>
      </c>
      <c r="K33" s="205"/>
      <c r="L33" s="205"/>
    </row>
    <row r="34" spans="1:12" s="15" customFormat="1" ht="288.60000000000002" customHeight="1" outlineLevel="1">
      <c r="A34" s="174" t="s">
        <v>115</v>
      </c>
      <c r="B34" s="162">
        <f>IF(D34='Step 1'!$C$25,VLOOKUP(D34,'Step 1'!$C$25:$H$30,4,FALSE),IF(D34='Step 1'!$C$26,VLOOKUP(D34,'Step 1'!$C$25:$H$30,4,FALSE),IF(D34='Step 1'!$C$27,VLOOKUP(D34,'Step 1'!$C$25:$H$30,4,FALSE),IF(D34='Step 1'!$C$28,VLOOKUP(D34,'Step 1'!$C$25:$H$30,4,FALSE),IF(D34='Step 1'!$C$29,VLOOKUP(D34,'Step 1'!$C$25:$H$30,4,FALSE),IF(D34='Step 1'!$C$30,VLOOKUP(D34,'Step 1'!$C$25:$H$30,4,FALSE),"-"))))))</f>
        <v>0</v>
      </c>
      <c r="C34" s="45" t="str">
        <f>IF(IF(Calcs!$D$10="Archetype 1",'Indi&amp;SHF'!H20,IF(Calcs!$D$10="Archetype 2",'Indi&amp;Env'!H20,IF(Calcs!$D$10="Archetype 3",Platform!H20,IF(Calcs!$D$10="Archetype 4",'Indi&amp;Workers'!H20,"-"))))&lt;&gt;0,IF(Calcs!$D$10="Archetype 1",'Indi&amp;SHF'!H20,IF(Calcs!$D$10="Archetype 2",'Indi&amp;Env'!H20,IF(Calcs!$D$10="Archetype 3",Platform!H20,IF(Calcs!$D$10="Archetype 4",'Indi&amp;Workers'!H20,"-")))),"-")</f>
        <v>5.5.0</v>
      </c>
      <c r="D34" s="48" t="str">
        <f t="shared" si="1"/>
        <v>5</v>
      </c>
      <c r="E34" s="45">
        <f t="shared" si="0"/>
        <v>2</v>
      </c>
      <c r="F34" s="104" t="str">
        <f>IFERROR(IF('Step 1'!$J$15="Yes",IF(B34="Yes",VLOOKUP(Calcs!$D$10&amp;"-"&amp;C34,Consolidated!$C$4:$K$108,8,FALSE),IF(B34="No",VLOOKUP(Calcs!$D$10&amp;"-"&amp;C34,Consolidated!$C$4:$K$108,9,FALSE),IF(B34="Unclear_Unknown",VLOOKUP(Calcs!$D$10&amp;"-"&amp;C34,Consolidated!$C$4:$K$108,9,FALSE),"-"))),"There are remaining questions that need to be answered on Step 1"),"-")</f>
        <v>There are remaining questions that need to be answered on Step 1</v>
      </c>
      <c r="G34" s="104" t="str">
        <f>IFERROR(VLOOKUP(Calcs!$D$10&amp;"-"&amp;C34,Consolidated!$C$4:$F$108,4,FALSE),"-")</f>
        <v>Inclusive tailoring: Do male and female customers demonstrate comparable benefits from products and services (e.g., productivity gains, income gains)?</v>
      </c>
      <c r="H34" s="155" t="s">
        <v>106</v>
      </c>
      <c r="I34" s="104"/>
      <c r="J34" s="205" t="str">
        <f>IF(OR(B34="No",B34="Unclear_Unknown"),VLOOKUP(Calcs!$D$10&amp;"-"&amp;C34,Consolidated!$C$4:$L$108,10,FALSE),IF(C34="-","-",IFERROR(IF(H34="Yes",VLOOKUP(Calcs!$D$10&amp;"-"&amp;C34,Consolidated!$C$4:$K$108,5,FALSE),IF(H34="Unclear_Unknown",VLOOKUP(Calcs!$D$10&amp;"-"&amp;C34,Consolidated!$C$4:$K$108,6,FALSE),IF(H34="No",VLOOKUP(Calcs!$D$10&amp;"-"&amp;C34,Consolidated!$C$4:$K$108,7,FALSE),"There are remaining questions that need to be answered on Step 2"))),"-")))</f>
        <v>Excellent! In Step 3 of the tool, there will be a series of quantitative questions that will help you gather data on related to this question.</v>
      </c>
      <c r="K34" s="205"/>
      <c r="L34" s="205"/>
    </row>
    <row r="35" spans="1:12" s="15" customFormat="1" ht="279" customHeight="1" outlineLevel="1">
      <c r="A35" s="174" t="s">
        <v>116</v>
      </c>
      <c r="B35" s="162">
        <f>IF(D35='Step 1'!$C$25,VLOOKUP(D35,'Step 1'!$C$25:$H$30,4,FALSE),IF(D35='Step 1'!$C$26,VLOOKUP(D35,'Step 1'!$C$25:$H$30,4,FALSE),IF(D35='Step 1'!$C$27,VLOOKUP(D35,'Step 1'!$C$25:$H$30,4,FALSE),IF(D35='Step 1'!$C$28,VLOOKUP(D35,'Step 1'!$C$25:$H$30,4,FALSE),IF(D35='Step 1'!$C$29,VLOOKUP(D35,'Step 1'!$C$25:$H$30,4,FALSE),IF(D35='Step 1'!$C$30,VLOOKUP(D35,'Step 1'!$C$25:$H$30,4,FALSE),"-"))))))</f>
        <v>0</v>
      </c>
      <c r="C35" s="45" t="str">
        <f>IF(IF(Calcs!$D$10="Archetype 1",'Indi&amp;SHF'!H21,IF(Calcs!$D$10="Archetype 2",'Indi&amp;Env'!H21,IF(Calcs!$D$10="Archetype 3",Platform!H21,IF(Calcs!$D$10="Archetype 4",'Indi&amp;Workers'!H21,"-"))))&lt;&gt;0,IF(Calcs!$D$10="Archetype 1",'Indi&amp;SHF'!H21,IF(Calcs!$D$10="Archetype 2",'Indi&amp;Env'!H21,IF(Calcs!$D$10="Archetype 3",Platform!H21,IF(Calcs!$D$10="Archetype 4",'Indi&amp;Workers'!H21,"-")))),"-")</f>
        <v>6.1.0</v>
      </c>
      <c r="D35" s="48" t="str">
        <f t="shared" si="1"/>
        <v>6</v>
      </c>
      <c r="E35" s="45">
        <f t="shared" si="0"/>
        <v>2</v>
      </c>
      <c r="F35" s="104" t="str">
        <f>IFERROR(IF('Step 1'!$J$15="Yes",IF(B35="Yes",VLOOKUP(Calcs!$D$10&amp;"-"&amp;C35,Consolidated!$C$4:$K$108,8,FALSE),IF(B35="No",VLOOKUP(Calcs!$D$10&amp;"-"&amp;C35,Consolidated!$C$4:$K$108,9,FALSE),IF(B35="Unclear_Unknown",VLOOKUP(Calcs!$D$10&amp;"-"&amp;C35,Consolidated!$C$4:$K$108,9,FALSE),"-"))),"There are remaining questions that need to be answered on Step 1"),"-")</f>
        <v>There are remaining questions that need to be answered on Step 1</v>
      </c>
      <c r="G35" s="104" t="str">
        <f>IFERROR(VLOOKUP(Calcs!$D$10&amp;"-"&amp;C35,Consolidated!$C$4:$F$108,4,FALSE),"-")</f>
        <v>Independence and control over resources: When the partner interacts directly with customers, do they ensure each customer has control over his or her resources regardless of sex (e.g., unique contracts or ID numbers, personal bank accounts)?</v>
      </c>
      <c r="H35" s="155" t="s">
        <v>106</v>
      </c>
      <c r="I35" s="104"/>
      <c r="J35" s="205" t="str">
        <f>IF(OR(B35="No",B35="Unclear_Unknown"),VLOOKUP(Calcs!$D$10&amp;"-"&amp;C35,Consolidated!$C$4:$L$108,10,FALSE),IF(C35="-","-",IFERROR(IF(H35="Yes",VLOOKUP(Calcs!$D$10&amp;"-"&amp;C35,Consolidated!$C$4:$K$108,5,FALSE),IF(H35="Unclear_Unknown",VLOOKUP(Calcs!$D$10&amp;"-"&amp;C35,Consolidated!$C$4:$K$108,6,FALSE),IF(H35="No",VLOOKUP(Calcs!$D$10&amp;"-"&amp;C35,Consolidated!$C$4:$K$108,7,FALSE),"There are remaining questions that need to be answered on Step 2"))),"-")))</f>
        <v>Excellent! In Step 3 of the tool, there will be a series of quantitative questions that will help you gather data on related to this question. This should be complemented with qualitative data collection to understand shifting norms and power dynamics</v>
      </c>
      <c r="K35" s="205"/>
      <c r="L35" s="205"/>
    </row>
    <row r="36" spans="1:12" s="15" customFormat="1" ht="245.1" customHeight="1" outlineLevel="1">
      <c r="A36" s="174" t="s">
        <v>117</v>
      </c>
      <c r="B36" s="162">
        <f>IF(D36='Step 1'!$C$25,VLOOKUP(D36,'Step 1'!$C$25:$H$30,4,FALSE),IF(D36='Step 1'!$C$26,VLOOKUP(D36,'Step 1'!$C$25:$H$30,4,FALSE),IF(D36='Step 1'!$C$27,VLOOKUP(D36,'Step 1'!$C$25:$H$30,4,FALSE),IF(D36='Step 1'!$C$28,VLOOKUP(D36,'Step 1'!$C$25:$H$30,4,FALSE),IF(D36='Step 1'!$C$29,VLOOKUP(D36,'Step 1'!$C$25:$H$30,4,FALSE),IF(D36='Step 1'!$C$30,VLOOKUP(D36,'Step 1'!$C$25:$H$30,4,FALSE),"-"))))))</f>
        <v>0</v>
      </c>
      <c r="C36" s="45" t="str">
        <f>IF(IF(Calcs!$D$10="Archetype 1",'Indi&amp;SHF'!H22,IF(Calcs!$D$10="Archetype 2",'Indi&amp;Env'!H22,IF(Calcs!$D$10="Archetype 3",Platform!H22,IF(Calcs!$D$10="Archetype 4",'Indi&amp;Workers'!H22,"-"))))&lt;&gt;0,IF(Calcs!$D$10="Archetype 1",'Indi&amp;SHF'!H22,IF(Calcs!$D$10="Archetype 2",'Indi&amp;Env'!H22,IF(Calcs!$D$10="Archetype 3",Platform!H22,IF(Calcs!$D$10="Archetype 4",'Indi&amp;Workers'!H22,"-")))),"-")</f>
        <v>6.2.0</v>
      </c>
      <c r="D36" s="48" t="str">
        <f t="shared" si="1"/>
        <v>6</v>
      </c>
      <c r="E36" s="45">
        <f t="shared" si="0"/>
        <v>1</v>
      </c>
      <c r="F36" s="104" t="str">
        <f>IFERROR(IF('Step 1'!$J$15="Yes",IF(B36="Yes",VLOOKUP(Calcs!$D$10&amp;"-"&amp;C36,Consolidated!$C$4:$K$108,8,FALSE),IF(B36="No",VLOOKUP(Calcs!$D$10&amp;"-"&amp;C36,Consolidated!$C$4:$K$108,9,FALSE),IF(B36="Unclear_Unknown",VLOOKUP(Calcs!$D$10&amp;"-"&amp;C36,Consolidated!$C$4:$K$108,9,FALSE),"-"))),"There are remaining questions that need to be answered on Step 1"),"-")</f>
        <v>There are remaining questions that need to be answered on Step 1</v>
      </c>
      <c r="G36" s="104" t="str">
        <f>IFERROR(VLOOKUP(Calcs!$D$10&amp;"-"&amp;C36,Consolidated!$C$4:$F$108,4,FALSE),"-")</f>
        <v>Independence and control over resources: Do women serve in high-value (e.g., leadership, agro-dealership) roles and positions?</v>
      </c>
      <c r="H36" s="155" t="s">
        <v>108</v>
      </c>
      <c r="I36" s="104"/>
      <c r="J36" s="205" t="str">
        <f>IF(OR(B36="No",B36="Unclear_Unknown"),VLOOKUP(Calcs!$D$10&amp;"-"&amp;C36,Consolidated!$C$4:$L$108,10,FALSE),IF(C36="-","-",IFERROR(IF(H36="Yes",VLOOKUP(Calcs!$D$10&amp;"-"&amp;C36,Consolidated!$C$4:$K$108,5,FALSE),IF(H36="Unclear_Unknown",VLOOKUP(Calcs!$D$10&amp;"-"&amp;C36,Consolidated!$C$4:$K$108,6,FALSE),IF(H36="No",VLOOKUP(Calcs!$D$10&amp;"-"&amp;C36,Consolidated!$C$4:$K$108,7,FALSE),"There are remaining questions that need to be answered on Step 2"))),"-")))</f>
        <v>To help support women's positioning in high-value roles,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and that women are explicitly invited to participate / encouraged to apply.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v>
      </c>
      <c r="K36" s="205"/>
      <c r="L36" s="205"/>
    </row>
    <row r="37" spans="1:12" s="15" customFormat="1" ht="245.1" customHeight="1" outlineLevel="1">
      <c r="A37" s="174" t="s">
        <v>118</v>
      </c>
      <c r="B37" s="162">
        <f>IF(D37='Step 1'!$C$25,VLOOKUP(D37,'Step 1'!$C$25:$H$30,4,FALSE),IF(D37='Step 1'!$C$26,VLOOKUP(D37,'Step 1'!$C$25:$H$30,4,FALSE),IF(D37='Step 1'!$C$27,VLOOKUP(D37,'Step 1'!$C$25:$H$30,4,FALSE),IF(D37='Step 1'!$C$28,VLOOKUP(D37,'Step 1'!$C$25:$H$30,4,FALSE),IF(D37='Step 1'!$C$29,VLOOKUP(D37,'Step 1'!$C$25:$H$30,4,FALSE),IF(D37='Step 1'!$C$30,VLOOKUP(D37,'Step 1'!$C$25:$H$30,4,FALSE),"-"))))))</f>
        <v>0</v>
      </c>
      <c r="C37" s="45" t="str">
        <f>IF(IF(Calcs!$D$10="Archetype 1",'Indi&amp;SHF'!H23,IF(Calcs!$D$10="Archetype 2",'Indi&amp;Env'!H23,IF(Calcs!$D$10="Archetype 3",Platform!H23,IF(Calcs!$D$10="Archetype 4",'Indi&amp;Workers'!H23,"-"))))&lt;&gt;0,IF(Calcs!$D$10="Archetype 1",'Indi&amp;SHF'!H23,IF(Calcs!$D$10="Archetype 2",'Indi&amp;Env'!H23,IF(Calcs!$D$10="Archetype 3",Platform!H23,IF(Calcs!$D$10="Archetype 4",'Indi&amp;Workers'!H23,"-")))),"-")</f>
        <v>6.3.0</v>
      </c>
      <c r="D37" s="48" t="str">
        <f t="shared" ref="D37" si="2">LEFT(C37)</f>
        <v>6</v>
      </c>
      <c r="E37" s="45">
        <f t="shared" ref="E37" si="3">IF(H37="Yes",2,IF(OR(H37="No",H37="Unclear_Unknown"),1,0))</f>
        <v>1</v>
      </c>
      <c r="F37" s="104" t="str">
        <f>IFERROR(IF('Step 1'!$J$15="Yes",IF(B37="Yes",VLOOKUP(Calcs!$D$10&amp;"-"&amp;C37,Consolidated!$C$4:$K$108,8,FALSE),IF(B37="No",VLOOKUP(Calcs!$D$10&amp;"-"&amp;C37,Consolidated!$C$4:$K$108,9,FALSE),IF(B37="Unclear_Unknown",VLOOKUP(Calcs!$D$10&amp;"-"&amp;C37,Consolidated!$C$4:$K$108,9,FALSE),"-"))),"There are remaining questions that need to be answered on Step 1"),"-")</f>
        <v>There are remaining questions that need to be answered on Step 1</v>
      </c>
      <c r="G37" s="104" t="str">
        <f>IFERROR(VLOOKUP(Calcs!$D$10&amp;"-"&amp;C37,Consolidated!$C$4:$F$108,4,FALSE),"-")</f>
        <v>Independence and control over resources: Does the partner or project combat gender norms and stereotypes? (e.g., restrictions on women's mobility, norms around women's private sector participation, household responsibilities, decision making, land ownership etc.)</v>
      </c>
      <c r="H37" s="155" t="s">
        <v>108</v>
      </c>
      <c r="I37" s="104"/>
      <c r="J37" s="205" t="str">
        <f>IF(OR(B37="No",B37="Unclear_Unknown"),VLOOKUP(Calcs!$D$10&amp;"-"&amp;C37,Consolidated!$C$4:$L$108,10,FALSE),IF(C37="-","-",IFERROR(IF(H37="Yes",VLOOKUP(Calcs!$D$10&amp;"-"&amp;C37,Consolidated!$C$4:$K$108,5,FALSE),IF(H37="Unclear_Unknown",VLOOKUP(Calcs!$D$10&amp;"-"&amp;C37,Consolidated!$C$4:$K$108,6,FALSE),IF(H37="No",VLOOKUP(Calcs!$D$10&amp;"-"&amp;C37,Consolidated!$C$4:$K$108,7,FALSE),"There are remaining questions that need to be answered on Step 2"))),"-")))</f>
        <v xml:space="preserve">To help combat gender norms and stereotypes, you may consider suggesting one or more of the following recommendations:
· Enhance women's access to land and land ownership, for example by allowing participants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K37" s="205"/>
      <c r="L37" s="205"/>
    </row>
    <row r="38" spans="1:12" s="15" customFormat="1" outlineLevel="1">
      <c r="A38" s="171"/>
      <c r="B38" s="54"/>
      <c r="C38" s="54"/>
      <c r="D38" s="54"/>
      <c r="E38" s="54"/>
      <c r="F38" s="55"/>
      <c r="G38" s="56"/>
      <c r="H38" s="56"/>
      <c r="I38" s="161"/>
    </row>
    <row r="39" spans="1:12" s="15" customFormat="1" outlineLevel="1">
      <c r="A39" s="171"/>
      <c r="B39" s="54"/>
      <c r="C39" s="54"/>
      <c r="D39" s="54"/>
      <c r="E39" s="54"/>
      <c r="F39" s="55"/>
      <c r="G39" s="56"/>
      <c r="H39" s="56"/>
      <c r="I39" s="161"/>
    </row>
    <row r="40" spans="1:12" s="15" customFormat="1" outlineLevel="1">
      <c r="A40" s="171"/>
      <c r="B40" s="54"/>
      <c r="C40" s="54"/>
      <c r="D40" s="54"/>
      <c r="E40" s="54"/>
      <c r="F40" s="50" t="s">
        <v>119</v>
      </c>
      <c r="G40" s="50"/>
      <c r="H40" s="56"/>
    </row>
    <row r="41" spans="1:12" s="15" customFormat="1" outlineLevel="1">
      <c r="A41" s="171"/>
      <c r="B41" s="54"/>
      <c r="C41" s="54"/>
      <c r="D41" s="54"/>
      <c r="E41" s="54"/>
      <c r="F41" s="21"/>
      <c r="G41" s="21"/>
      <c r="H41" s="56"/>
    </row>
    <row r="42" spans="1:12" s="15" customFormat="1" outlineLevel="1">
      <c r="A42" s="171"/>
      <c r="B42" s="54"/>
      <c r="C42" s="54"/>
      <c r="D42" s="54"/>
      <c r="E42" s="54"/>
      <c r="F42" s="21"/>
      <c r="G42" s="21"/>
      <c r="H42" s="56"/>
    </row>
    <row r="43" spans="1:12" s="15" customFormat="1" outlineLevel="1">
      <c r="A43" s="171"/>
      <c r="B43" s="54"/>
      <c r="C43" s="54"/>
      <c r="D43" s="54"/>
      <c r="E43" s="54"/>
      <c r="F43" s="21"/>
      <c r="G43" s="206" t="s">
        <v>120</v>
      </c>
      <c r="H43" s="207"/>
    </row>
    <row r="44" spans="1:12" s="15" customFormat="1" ht="111.95" customHeight="1" outlineLevel="1">
      <c r="A44" s="171"/>
      <c r="B44" s="54"/>
      <c r="C44" s="54"/>
      <c r="D44" s="54"/>
      <c r="E44" s="136" t="s">
        <v>121</v>
      </c>
      <c r="F44" s="21"/>
      <c r="G44" s="27" t="s">
        <v>122</v>
      </c>
      <c r="H44" s="27" t="s">
        <v>123</v>
      </c>
    </row>
    <row r="45" spans="1:12" s="15" customFormat="1" ht="155.1" customHeight="1" outlineLevel="1">
      <c r="A45" s="174" t="s">
        <v>118</v>
      </c>
      <c r="B45" s="54"/>
      <c r="C45" s="54"/>
      <c r="D45" s="54"/>
      <c r="E45" s="45" t="str">
        <f>IFERROR(IF(LEFT(H45,3)="N/A","NO","Yes"),"n/a")</f>
        <v>Yes</v>
      </c>
      <c r="F45" s="27" t="str">
        <f>Calcs!C45</f>
        <v>Gender strategy</v>
      </c>
      <c r="G45" s="53" t="str">
        <f>IF($K$15="Yes",Calcs!G45,"There are remaining questions that need to be answered on Step 1 and/or Step 2")</f>
        <v>There are remaining questions that need to be answered on Step 1 and/or Step 2</v>
      </c>
      <c r="H45" s="53" t="str">
        <f>IF(G45="N/A",Calcs!$E$57,IF($K$15="Yes",CONCATENATE(Calcs!I45," ",F45,". Scroll up to look for potential recommendations."),"There are remaining questions that need to be answered on Step 1 and/or Step 2"))</f>
        <v>There are remaining questions that need to be answered on Step 1 and/or Step 2</v>
      </c>
    </row>
    <row r="46" spans="1:12" s="15" customFormat="1" ht="173.1" customHeight="1" outlineLevel="1">
      <c r="A46" s="174" t="s">
        <v>124</v>
      </c>
      <c r="B46" s="54"/>
      <c r="C46" s="54"/>
      <c r="D46" s="54"/>
      <c r="E46" s="45" t="str">
        <f t="shared" ref="E46:E48" si="4">IFERROR(IF(LEFT(H46,3)="N/A","NO","Yes"),"n/a")</f>
        <v>Yes</v>
      </c>
      <c r="F46" s="27" t="str">
        <f>Calcs!C46</f>
        <v>Data collection</v>
      </c>
      <c r="G46" s="53" t="str">
        <f>IF($K$15="Yes",Calcs!G46,"There are remaining questions that need to be answered on Step 1 and/or Step 2")</f>
        <v>There are remaining questions that need to be answered on Step 1 and/or Step 2</v>
      </c>
      <c r="H46" s="53" t="str">
        <f>IF(G46="N/A",Calcs!$E$57,IF($K$15="Yes",CONCATENATE(Calcs!I46," ",F46,". Scroll up to look for potential recommendations."),"There are remaining questions that need to be answered on Step 1 and/or 2"))</f>
        <v>There are remaining questions that need to be answered on Step 1 and/or 2</v>
      </c>
    </row>
    <row r="47" spans="1:12" s="15" customFormat="1" ht="171.95" customHeight="1" outlineLevel="1">
      <c r="A47" s="174" t="s">
        <v>125</v>
      </c>
      <c r="B47" s="54"/>
      <c r="C47" s="54"/>
      <c r="D47" s="54"/>
      <c r="E47" s="45" t="str">
        <f t="shared" si="4"/>
        <v>Yes</v>
      </c>
      <c r="F47" s="27" t="str">
        <f>Calcs!C47</f>
        <v>Inclusive workplace</v>
      </c>
      <c r="G47" s="53" t="str">
        <f>IF($K$15="Yes",Calcs!G47,"There are remaining questions that need to be answered on Step 1 and/or Step 2")</f>
        <v>There are remaining questions that need to be answered on Step 1 and/or Step 2</v>
      </c>
      <c r="H47" s="53" t="str">
        <f>IF(G47="N/A",Calcs!$E$57,IF($K$15="Yes",CONCATENATE(Calcs!I47," ",F47,". Scroll up to look for potential recommendations."),"There are remaining questions that need to be answered on Step 1 and/or 2"))</f>
        <v>There are remaining questions that need to be answered on Step 1 and/or 2</v>
      </c>
    </row>
    <row r="48" spans="1:12" s="15" customFormat="1" ht="170.45" customHeight="1" outlineLevel="1">
      <c r="A48" s="174" t="s">
        <v>126</v>
      </c>
      <c r="B48" s="54"/>
      <c r="C48" s="54"/>
      <c r="D48" s="54"/>
      <c r="E48" s="45" t="str">
        <f t="shared" si="4"/>
        <v>Yes</v>
      </c>
      <c r="F48" s="27" t="str">
        <f>Calcs!C48</f>
        <v>Inclusive consultation</v>
      </c>
      <c r="G48" s="53" t="str">
        <f>IF($K$15="Yes",Calcs!G48,"There are remaining questions that need to be answered on Step 1 and/or Step 2")</f>
        <v>There are remaining questions that need to be answered on Step 1 and/or Step 2</v>
      </c>
      <c r="H48" s="53" t="str">
        <f>IF(G48="N/A",Calcs!$E$57,IF($K$15="Yes",CONCATENATE(Calcs!I48," ",F48,". Scroll up to look for potential recommendations."),"There are remaining questions that need to be answered on Step 1 and/or 2"))</f>
        <v>There are remaining questions that need to be answered on Step 1 and/or 2</v>
      </c>
    </row>
    <row r="49" spans="1:34" s="15" customFormat="1" ht="164.1" customHeight="1" outlineLevel="1">
      <c r="A49" s="174" t="s">
        <v>127</v>
      </c>
      <c r="B49" s="54"/>
      <c r="C49" s="54"/>
      <c r="D49" s="54"/>
      <c r="E49" s="45" t="str">
        <f>IF(Calcs!$D$10="Archetype 4","NO","Yes")</f>
        <v>Yes</v>
      </c>
      <c r="F49" s="135" t="str">
        <f>Calcs!C49</f>
        <v>Inclusive tailoring</v>
      </c>
      <c r="G49" s="138" t="str">
        <f>IF($K$15="Yes",Calcs!G49,"There are remaining questions that need to be answered on Step 1 and/or Step 2")</f>
        <v>There are remaining questions that need to be answered on Step 1 and/or Step 2</v>
      </c>
      <c r="H49" s="139" t="str">
        <f>IF(G49="N/A",Calcs!$E$57,IF($K$15="Yes",CONCATENATE(Calcs!I49," ",F49,". Scroll up to look for potential recommendations."),"There are remaining questions that need to be answered on Step 1 and/or 2"))</f>
        <v>There are remaining questions that need to be answered on Step 1 and/or 2</v>
      </c>
    </row>
    <row r="50" spans="1:34" s="15" customFormat="1" ht="183.6" customHeight="1" outlineLevel="1">
      <c r="A50" s="174" t="s">
        <v>128</v>
      </c>
      <c r="B50" s="54"/>
      <c r="C50" s="54"/>
      <c r="D50" s="54"/>
      <c r="E50" s="45" t="str">
        <f>IF(Calcs!$D$10="Archetype 4","NO","Yes")</f>
        <v>Yes</v>
      </c>
      <c r="F50" s="135" t="str">
        <f>Calcs!C50</f>
        <v>Independence and control over resources</v>
      </c>
      <c r="G50" s="138" t="str">
        <f>IF($K$15="Yes",Calcs!G50,"There are remaining questions that need to be answered on Step 1 and/or Step 2")</f>
        <v>There are remaining questions that need to be answered on Step 1 and/or Step 2</v>
      </c>
      <c r="H50" s="139" t="str">
        <f>IF(G45="N/A",Calcs!$E$57,IF($K$15="Yes",CONCATENATE(Calcs!I50," ",F50,". Scroll up to look for potential recommendations."),"There are remaining questions that need to be answered on Step 1 and/or 2"))</f>
        <v>There are remaining questions that need to be answered on Step 1 and/or 2</v>
      </c>
    </row>
    <row r="51" spans="1:34" s="15" customFormat="1">
      <c r="A51" s="171"/>
      <c r="B51" s="54"/>
      <c r="C51" s="54"/>
      <c r="D51" s="54"/>
      <c r="E51" s="54"/>
      <c r="F51" s="55"/>
      <c r="G51" s="56"/>
      <c r="H51" s="56"/>
    </row>
    <row r="52" spans="1:34">
      <c r="A52" s="172" t="s">
        <v>69</v>
      </c>
      <c r="B52" s="57"/>
      <c r="C52" s="57"/>
      <c r="D52" s="57"/>
      <c r="E52" s="57"/>
      <c r="F52" s="58" t="s">
        <v>90</v>
      </c>
      <c r="G52" s="58"/>
      <c r="H52" s="58"/>
      <c r="I52" s="59"/>
      <c r="J52" s="59"/>
      <c r="K52" s="59"/>
      <c r="L52" s="59"/>
      <c r="M52" s="59"/>
      <c r="N52" s="59"/>
      <c r="O52" s="16"/>
      <c r="P52" s="16"/>
      <c r="Q52" s="16"/>
      <c r="R52" s="16"/>
      <c r="S52" s="16"/>
      <c r="T52" s="16"/>
      <c r="U52" s="16"/>
      <c r="V52" s="16"/>
      <c r="W52" s="16"/>
      <c r="X52" s="16"/>
      <c r="Y52" s="16"/>
      <c r="Z52" s="16"/>
      <c r="AA52" s="16"/>
      <c r="AB52" s="16"/>
      <c r="AC52" s="16"/>
      <c r="AD52" s="16"/>
      <c r="AE52" s="16"/>
      <c r="AF52" s="16"/>
      <c r="AG52" s="16"/>
      <c r="AH52" s="16"/>
    </row>
    <row r="53" spans="1:34" outlineLevel="1"/>
    <row r="54" spans="1:34" outlineLevel="1"/>
    <row r="55" spans="1:34" outlineLevel="1"/>
    <row r="56" spans="1:34" outlineLevel="1"/>
    <row r="57" spans="1:34" outlineLevel="1"/>
    <row r="58" spans="1:34" outlineLevel="1"/>
    <row r="59" spans="1:34" outlineLevel="1"/>
    <row r="60" spans="1:34" outlineLevel="1"/>
    <row r="62" spans="1:34">
      <c r="A62" s="189" t="s">
        <v>18</v>
      </c>
      <c r="B62" s="189"/>
      <c r="C62" s="189"/>
      <c r="D62" s="189"/>
      <c r="E62" s="189"/>
      <c r="F62" s="189"/>
      <c r="G62" s="189"/>
      <c r="H62" s="189"/>
      <c r="I62" s="189"/>
      <c r="J62" s="189"/>
      <c r="K62" s="189"/>
      <c r="L62" s="189"/>
      <c r="M62" s="189"/>
      <c r="N62" s="189"/>
      <c r="O62" s="16"/>
      <c r="P62" s="16"/>
      <c r="Q62" s="16"/>
      <c r="R62" s="16"/>
      <c r="S62" s="16"/>
      <c r="T62" s="16"/>
      <c r="U62" s="16"/>
      <c r="V62" s="16"/>
      <c r="W62" s="16"/>
      <c r="X62" s="16"/>
      <c r="Y62" s="16"/>
      <c r="Z62" s="16"/>
      <c r="AA62" s="16"/>
      <c r="AB62" s="16"/>
      <c r="AC62" s="16"/>
      <c r="AD62" s="16"/>
      <c r="AE62" s="16"/>
      <c r="AF62" s="16"/>
      <c r="AG62" s="16"/>
      <c r="AH62" s="16"/>
    </row>
  </sheetData>
  <sheetProtection algorithmName="SHA-512" hashValue="cKMNL0C3CeE13aCsiE1H7vNJ+LTWVf0mDYZHw95jvKHMwhkA8p+I/8TYNtL7JadKuzdKsTE0p+5ean79Iehudw==" saltValue="n1zViGLpmgc1NmubEW6G4g==" spinCount="100000" sheet="1" objects="1" scenarios="1"/>
  <protectedRanges>
    <protectedRange sqref="H22:I37" name="AnswersANDNotes"/>
  </protectedRanges>
  <mergeCells count="20">
    <mergeCell ref="A62:N62"/>
    <mergeCell ref="J35:L35"/>
    <mergeCell ref="J36:L36"/>
    <mergeCell ref="J32:L32"/>
    <mergeCell ref="J33:L33"/>
    <mergeCell ref="J34:L34"/>
    <mergeCell ref="J37:L37"/>
    <mergeCell ref="J27:L27"/>
    <mergeCell ref="J28:L28"/>
    <mergeCell ref="J29:L29"/>
    <mergeCell ref="G43:H43"/>
    <mergeCell ref="F1:N1"/>
    <mergeCell ref="J30:L30"/>
    <mergeCell ref="J31:L31"/>
    <mergeCell ref="J21:L21"/>
    <mergeCell ref="J22:L22"/>
    <mergeCell ref="J23:L23"/>
    <mergeCell ref="J26:L26"/>
    <mergeCell ref="J24:L24"/>
    <mergeCell ref="J25:L25"/>
  </mergeCells>
  <phoneticPr fontId="10" type="noConversion"/>
  <conditionalFormatting sqref="K15">
    <cfRule type="cellIs" dxfId="120" priority="126" operator="equal">
      <formula>"No"</formula>
    </cfRule>
    <cfRule type="cellIs" dxfId="119" priority="127" operator="equal">
      <formula>"Yes"</formula>
    </cfRule>
  </conditionalFormatting>
  <conditionalFormatting sqref="F1">
    <cfRule type="containsText" dxfId="118" priority="111" operator="containsText" text="STOP - Before you continue, you need to go back to the Instructions tab and answer the questions on row 32">
      <formula>NOT(ISERROR(SEARCH("STOP - Before you continue, you need to go back to the Instructions tab and answer the questions on row 32",F1)))</formula>
    </cfRule>
  </conditionalFormatting>
  <conditionalFormatting sqref="H22">
    <cfRule type="expression" dxfId="117" priority="99">
      <formula>$G$22&lt;&gt;"-"</formula>
    </cfRule>
  </conditionalFormatting>
  <conditionalFormatting sqref="F22">
    <cfRule type="expression" dxfId="116" priority="98">
      <formula>$G$22&lt;&gt;"-"</formula>
    </cfRule>
  </conditionalFormatting>
  <conditionalFormatting sqref="G22">
    <cfRule type="expression" dxfId="115" priority="97">
      <formula>$G$22&lt;&gt;"-"</formula>
    </cfRule>
  </conditionalFormatting>
  <conditionalFormatting sqref="J22:L22">
    <cfRule type="expression" dxfId="114" priority="96">
      <formula>$G$22&lt;&gt;"-"</formula>
    </cfRule>
  </conditionalFormatting>
  <conditionalFormatting sqref="F23">
    <cfRule type="expression" dxfId="113" priority="95">
      <formula>$G$23&lt;&gt;"-"</formula>
    </cfRule>
  </conditionalFormatting>
  <conditionalFormatting sqref="G23">
    <cfRule type="expression" dxfId="112" priority="94">
      <formula>$G$23&lt;&gt;"-"</formula>
    </cfRule>
  </conditionalFormatting>
  <conditionalFormatting sqref="I23">
    <cfRule type="expression" dxfId="111" priority="93">
      <formula>$G$23&lt;&gt;"-"</formula>
    </cfRule>
  </conditionalFormatting>
  <conditionalFormatting sqref="J23:L23">
    <cfRule type="expression" dxfId="110" priority="92">
      <formula>$G$23&lt;&gt;"-"</formula>
    </cfRule>
  </conditionalFormatting>
  <conditionalFormatting sqref="F24">
    <cfRule type="expression" dxfId="109" priority="91">
      <formula>$G$24&lt;&gt;"-"</formula>
    </cfRule>
  </conditionalFormatting>
  <conditionalFormatting sqref="G24">
    <cfRule type="expression" dxfId="108" priority="90">
      <formula>$G$24&lt;&gt;"-"</formula>
    </cfRule>
  </conditionalFormatting>
  <conditionalFormatting sqref="H24">
    <cfRule type="expression" dxfId="107" priority="89">
      <formula>$G$24&lt;&gt;"-"</formula>
    </cfRule>
  </conditionalFormatting>
  <conditionalFormatting sqref="J24:L24">
    <cfRule type="expression" dxfId="106" priority="88">
      <formula>$G$24&lt;&gt;"-"</formula>
    </cfRule>
  </conditionalFormatting>
  <conditionalFormatting sqref="F25">
    <cfRule type="expression" dxfId="105" priority="87">
      <formula>$G$25&lt;&gt;"-"</formula>
    </cfRule>
  </conditionalFormatting>
  <conditionalFormatting sqref="J25:L25">
    <cfRule type="expression" dxfId="104" priority="86">
      <formula>$G$25&lt;&gt;"-"</formula>
    </cfRule>
  </conditionalFormatting>
  <conditionalFormatting sqref="G25">
    <cfRule type="expression" dxfId="103" priority="85">
      <formula>$G$25&lt;&gt;"-"</formula>
    </cfRule>
  </conditionalFormatting>
  <conditionalFormatting sqref="H25">
    <cfRule type="expression" dxfId="102" priority="82">
      <formula>$G$25&lt;&gt;"-"</formula>
    </cfRule>
  </conditionalFormatting>
  <conditionalFormatting sqref="F26">
    <cfRule type="expression" dxfId="101" priority="81">
      <formula>$G$26&lt;&gt;"-"</formula>
    </cfRule>
  </conditionalFormatting>
  <conditionalFormatting sqref="G26">
    <cfRule type="expression" dxfId="100" priority="80">
      <formula>$G$26&lt;&gt;"-"</formula>
    </cfRule>
  </conditionalFormatting>
  <conditionalFormatting sqref="H26">
    <cfRule type="expression" dxfId="99" priority="79">
      <formula>$G$26&lt;&gt;"-"</formula>
    </cfRule>
  </conditionalFormatting>
  <conditionalFormatting sqref="J26:L26">
    <cfRule type="expression" dxfId="98" priority="78">
      <formula>$G$26&lt;&gt;"-"</formula>
    </cfRule>
  </conditionalFormatting>
  <conditionalFormatting sqref="F27">
    <cfRule type="expression" dxfId="97" priority="77">
      <formula>$G$27&lt;&gt;"-"</formula>
    </cfRule>
  </conditionalFormatting>
  <conditionalFormatting sqref="G27">
    <cfRule type="expression" dxfId="96" priority="76">
      <formula>$G$27&lt;&gt;"-"</formula>
    </cfRule>
  </conditionalFormatting>
  <conditionalFormatting sqref="H27">
    <cfRule type="expression" dxfId="95" priority="75">
      <formula>$G$27&lt;&gt;"-"</formula>
    </cfRule>
  </conditionalFormatting>
  <conditionalFormatting sqref="J27:L27">
    <cfRule type="expression" dxfId="94" priority="74">
      <formula>$G$27&lt;&gt;"-"</formula>
    </cfRule>
  </conditionalFormatting>
  <conditionalFormatting sqref="F28">
    <cfRule type="expression" dxfId="93" priority="73">
      <formula>$G$28&lt;&gt;"-"</formula>
    </cfRule>
  </conditionalFormatting>
  <conditionalFormatting sqref="G28">
    <cfRule type="expression" dxfId="92" priority="72">
      <formula>$G$28&lt;&gt;"-"</formula>
    </cfRule>
  </conditionalFormatting>
  <conditionalFormatting sqref="H28">
    <cfRule type="expression" dxfId="91" priority="71">
      <formula>$G$28&lt;&gt;"-"</formula>
    </cfRule>
  </conditionalFormatting>
  <conditionalFormatting sqref="J28:L28">
    <cfRule type="expression" dxfId="90" priority="70">
      <formula>$G$28&lt;&gt;"-"</formula>
    </cfRule>
  </conditionalFormatting>
  <conditionalFormatting sqref="F29">
    <cfRule type="expression" dxfId="89" priority="69">
      <formula>$G$29&lt;&gt;"-"</formula>
    </cfRule>
  </conditionalFormatting>
  <conditionalFormatting sqref="G29">
    <cfRule type="expression" dxfId="88" priority="68">
      <formula>$G$29&lt;&gt;"-"</formula>
    </cfRule>
  </conditionalFormatting>
  <conditionalFormatting sqref="H29">
    <cfRule type="expression" dxfId="87" priority="67">
      <formula>$G$29&lt;&gt;"-"</formula>
    </cfRule>
  </conditionalFormatting>
  <conditionalFormatting sqref="J29:L29">
    <cfRule type="expression" dxfId="86" priority="66">
      <formula>$G$29&lt;&gt;"-"</formula>
    </cfRule>
  </conditionalFormatting>
  <conditionalFormatting sqref="F30">
    <cfRule type="expression" dxfId="85" priority="65">
      <formula>$G$30&lt;&gt;"-"</formula>
    </cfRule>
  </conditionalFormatting>
  <conditionalFormatting sqref="G30">
    <cfRule type="expression" dxfId="84" priority="64">
      <formula>$G$30&lt;&gt;"-"</formula>
    </cfRule>
  </conditionalFormatting>
  <conditionalFormatting sqref="H30">
    <cfRule type="expression" dxfId="83" priority="63">
      <formula>$G$30&lt;&gt;"-"</formula>
    </cfRule>
  </conditionalFormatting>
  <conditionalFormatting sqref="J30:L30">
    <cfRule type="expression" dxfId="82" priority="62">
      <formula>$G$30&lt;&gt;"-"</formula>
    </cfRule>
  </conditionalFormatting>
  <conditionalFormatting sqref="F31">
    <cfRule type="expression" dxfId="81" priority="61">
      <formula>$G$31&lt;&gt;"-"</formula>
    </cfRule>
  </conditionalFormatting>
  <conditionalFormatting sqref="G31">
    <cfRule type="expression" dxfId="80" priority="60">
      <formula>$G$31&lt;&gt;"-"</formula>
    </cfRule>
  </conditionalFormatting>
  <conditionalFormatting sqref="H31">
    <cfRule type="expression" dxfId="79" priority="59">
      <formula>$G$31&lt;&gt;"-"</formula>
    </cfRule>
  </conditionalFormatting>
  <conditionalFormatting sqref="J31:L31">
    <cfRule type="expression" dxfId="78" priority="58">
      <formula>$G$31&lt;&gt;"-"</formula>
    </cfRule>
  </conditionalFormatting>
  <conditionalFormatting sqref="F32">
    <cfRule type="expression" dxfId="77" priority="57">
      <formula>$G$32&lt;&gt;"-"</formula>
    </cfRule>
  </conditionalFormatting>
  <conditionalFormatting sqref="G32">
    <cfRule type="expression" dxfId="76" priority="56">
      <formula>$G$32&lt;&gt;"-"</formula>
    </cfRule>
  </conditionalFormatting>
  <conditionalFormatting sqref="H32">
    <cfRule type="expression" dxfId="75" priority="55">
      <formula>$G$32&lt;&gt;"-"</formula>
    </cfRule>
  </conditionalFormatting>
  <conditionalFormatting sqref="J32:L32">
    <cfRule type="expression" dxfId="74" priority="54">
      <formula>$G$32&lt;&gt;"-"</formula>
    </cfRule>
  </conditionalFormatting>
  <conditionalFormatting sqref="F33">
    <cfRule type="expression" dxfId="73" priority="53">
      <formula>$G$33&lt;&gt;"-"</formula>
    </cfRule>
  </conditionalFormatting>
  <conditionalFormatting sqref="G33">
    <cfRule type="expression" dxfId="72" priority="52">
      <formula>$G$33&lt;&gt;"-"</formula>
    </cfRule>
  </conditionalFormatting>
  <conditionalFormatting sqref="H33">
    <cfRule type="expression" dxfId="71" priority="51">
      <formula>$G$33&lt;&gt;"-"</formula>
    </cfRule>
  </conditionalFormatting>
  <conditionalFormatting sqref="J33:L33">
    <cfRule type="expression" dxfId="70" priority="50">
      <formula>$G$33&lt;&gt;"-"</formula>
    </cfRule>
  </conditionalFormatting>
  <conditionalFormatting sqref="F34">
    <cfRule type="expression" dxfId="69" priority="49">
      <formula>$G$34&lt;&gt;"-"</formula>
    </cfRule>
  </conditionalFormatting>
  <conditionalFormatting sqref="G34">
    <cfRule type="expression" dxfId="68" priority="48">
      <formula>$G$34&lt;&gt;"-"</formula>
    </cfRule>
  </conditionalFormatting>
  <conditionalFormatting sqref="H34">
    <cfRule type="expression" dxfId="67" priority="47">
      <formula>$G$34&lt;&gt;"-"</formula>
    </cfRule>
  </conditionalFormatting>
  <conditionalFormatting sqref="J34:L34">
    <cfRule type="expression" dxfId="66" priority="46">
      <formula>$G$34&lt;&gt;"-"</formula>
    </cfRule>
  </conditionalFormatting>
  <conditionalFormatting sqref="F35">
    <cfRule type="expression" dxfId="65" priority="45">
      <formula>$G$35&lt;&gt;"-"</formula>
    </cfRule>
  </conditionalFormatting>
  <conditionalFormatting sqref="G35">
    <cfRule type="expression" dxfId="64" priority="44">
      <formula>$G$35&lt;&gt;"-"</formula>
    </cfRule>
  </conditionalFormatting>
  <conditionalFormatting sqref="H35">
    <cfRule type="expression" dxfId="63" priority="43">
      <formula>$G$35&lt;&gt;"-"</formula>
    </cfRule>
  </conditionalFormatting>
  <conditionalFormatting sqref="J35:L35">
    <cfRule type="expression" dxfId="62" priority="42">
      <formula>$G$35&lt;&gt;"-"</formula>
    </cfRule>
  </conditionalFormatting>
  <conditionalFormatting sqref="F36">
    <cfRule type="expression" dxfId="61" priority="41">
      <formula>$G$36&lt;&gt;"-"</formula>
    </cfRule>
  </conditionalFormatting>
  <conditionalFormatting sqref="G36">
    <cfRule type="expression" dxfId="60" priority="40">
      <formula>$G$36&lt;&gt;"-"</formula>
    </cfRule>
  </conditionalFormatting>
  <conditionalFormatting sqref="H36">
    <cfRule type="expression" dxfId="59" priority="39">
      <formula>$G$36&lt;&gt;"-"</formula>
    </cfRule>
  </conditionalFormatting>
  <conditionalFormatting sqref="J36:L36">
    <cfRule type="expression" dxfId="58" priority="38">
      <formula>$G$36&lt;&gt;"-"</formula>
    </cfRule>
  </conditionalFormatting>
  <conditionalFormatting sqref="H23">
    <cfRule type="expression" dxfId="57" priority="28">
      <formula>$G$23&lt;&gt;"-"</formula>
    </cfRule>
  </conditionalFormatting>
  <conditionalFormatting sqref="I22">
    <cfRule type="expression" dxfId="56" priority="27">
      <formula>$G$22&lt;&gt;"-"</formula>
    </cfRule>
  </conditionalFormatting>
  <conditionalFormatting sqref="I24">
    <cfRule type="expression" dxfId="55" priority="26">
      <formula>$G$24&lt;&gt;"-"</formula>
    </cfRule>
  </conditionalFormatting>
  <conditionalFormatting sqref="I25">
    <cfRule type="expression" dxfId="54" priority="25">
      <formula>$G$25&lt;&gt;"-"</formula>
    </cfRule>
  </conditionalFormatting>
  <conditionalFormatting sqref="I26">
    <cfRule type="expression" dxfId="53" priority="24">
      <formula>$G$26&lt;&gt;"-"</formula>
    </cfRule>
  </conditionalFormatting>
  <conditionalFormatting sqref="I27">
    <cfRule type="expression" dxfId="52" priority="23">
      <formula>$G$27&lt;&gt;"-"</formula>
    </cfRule>
  </conditionalFormatting>
  <conditionalFormatting sqref="I28">
    <cfRule type="expression" dxfId="51" priority="22">
      <formula>$G$28&lt;&gt;"-"</formula>
    </cfRule>
  </conditionalFormatting>
  <conditionalFormatting sqref="I29">
    <cfRule type="expression" dxfId="50" priority="21">
      <formula>$G$29&lt;&gt;"-"</formula>
    </cfRule>
  </conditionalFormatting>
  <conditionalFormatting sqref="I30">
    <cfRule type="expression" dxfId="49" priority="20">
      <formula>$G$30&lt;&gt;"-"</formula>
    </cfRule>
  </conditionalFormatting>
  <conditionalFormatting sqref="I31">
    <cfRule type="expression" dxfId="48" priority="19">
      <formula>$G$31&lt;&gt;"-"</formula>
    </cfRule>
  </conditionalFormatting>
  <conditionalFormatting sqref="I32">
    <cfRule type="expression" dxfId="47" priority="18">
      <formula>$G$32&lt;&gt;"-"</formula>
    </cfRule>
  </conditionalFormatting>
  <conditionalFormatting sqref="I33">
    <cfRule type="expression" dxfId="46" priority="17">
      <formula>$G$33&lt;&gt;"-"</formula>
    </cfRule>
  </conditionalFormatting>
  <conditionalFormatting sqref="I34">
    <cfRule type="expression" dxfId="45" priority="16">
      <formula>$G$34&lt;&gt;"-"</formula>
    </cfRule>
  </conditionalFormatting>
  <conditionalFormatting sqref="I35">
    <cfRule type="expression" dxfId="44" priority="15">
      <formula>$G$35&lt;&gt;"-"</formula>
    </cfRule>
  </conditionalFormatting>
  <conditionalFormatting sqref="I36">
    <cfRule type="expression" dxfId="43" priority="14">
      <formula>$G$36&lt;&gt;"-"</formula>
    </cfRule>
  </conditionalFormatting>
  <conditionalFormatting sqref="G45:G50">
    <cfRule type="iconSet" priority="11">
      <iconSet showValue="0">
        <cfvo type="percent" val="0"/>
        <cfvo type="percent" val="33"/>
        <cfvo type="percent" val="67"/>
      </iconSet>
    </cfRule>
  </conditionalFormatting>
  <conditionalFormatting sqref="G49:H49">
    <cfRule type="expression" dxfId="42" priority="9">
      <formula>$E$49="Yes"</formula>
    </cfRule>
  </conditionalFormatting>
  <conditionalFormatting sqref="G50:H50">
    <cfRule type="expression" dxfId="41" priority="8">
      <formula>$E$50="Yes"</formula>
    </cfRule>
  </conditionalFormatting>
  <conditionalFormatting sqref="F49">
    <cfRule type="expression" dxfId="40" priority="7">
      <formula>$E$49="Yes"</formula>
    </cfRule>
  </conditionalFormatting>
  <conditionalFormatting sqref="F50">
    <cfRule type="expression" dxfId="39" priority="6">
      <formula>$E$50="Yes"</formula>
    </cfRule>
  </conditionalFormatting>
  <conditionalFormatting sqref="F37">
    <cfRule type="expression" dxfId="38" priority="5">
      <formula>$G$36&lt;&gt;"-"</formula>
    </cfRule>
  </conditionalFormatting>
  <conditionalFormatting sqref="G37">
    <cfRule type="expression" dxfId="37" priority="4">
      <formula>$G$36&lt;&gt;"-"</formula>
    </cfRule>
  </conditionalFormatting>
  <conditionalFormatting sqref="H37">
    <cfRule type="expression" dxfId="36" priority="3">
      <formula>$G$36&lt;&gt;"-"</formula>
    </cfRule>
  </conditionalFormatting>
  <conditionalFormatting sqref="J37:L37">
    <cfRule type="expression" dxfId="35" priority="2">
      <formula>$G$36&lt;&gt;"-"</formula>
    </cfRule>
  </conditionalFormatting>
  <conditionalFormatting sqref="I37">
    <cfRule type="expression" dxfId="34" priority="1">
      <formula>$G$36&lt;&gt;"-"</formula>
    </cfRule>
  </conditionalFormatting>
  <dataValidations count="2">
    <dataValidation type="list" allowBlank="1" showInputMessage="1" showErrorMessage="1" sqref="H23:H37" xr:uid="{74649A7A-EB28-4945-B0FD-B7F85601C7BA}">
      <formula1>INDIRECT(B23)</formula1>
    </dataValidation>
    <dataValidation type="list" showInputMessage="1" showErrorMessage="1" sqref="H22" xr:uid="{C06674CE-4000-440C-8B84-7CEA2F15AA7A}">
      <formula1>INDIRECT(B22)</formula1>
    </dataValidation>
  </dataValidations>
  <hyperlinks>
    <hyperlink ref="F3" location="Instructions!B37" display="Back to Tool Dashboard" xr:uid="{84DB5FE3-C5F9-48CA-94C9-5D3FB9656602}"/>
    <hyperlink ref="F2" location="Cover!B26" display="Back to Table of Contents" xr:uid="{795EF54E-5C08-4100-9FCB-A758A01EE7CD}"/>
  </hyperlinks>
  <pageMargins left="0.7" right="0.7" top="0.75" bottom="0.75" header="0.3" footer="0.3"/>
  <pageSetup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88ED-7EC8-4468-AF3B-9873FBFF9105}">
  <sheetPr>
    <tabColor theme="4" tint="0.79998168889431442"/>
  </sheetPr>
  <dimension ref="A1:AE50"/>
  <sheetViews>
    <sheetView showGridLines="0" topLeftCell="A12" zoomScale="55" zoomScaleNormal="55" zoomScaleSheetLayoutView="55" workbookViewId="0">
      <selection activeCell="F28" sqref="F28"/>
    </sheetView>
  </sheetViews>
  <sheetFormatPr defaultColWidth="8.7109375" defaultRowHeight="21" outlineLevelRow="1"/>
  <cols>
    <col min="1" max="1" width="8.28515625" style="18" customWidth="1"/>
    <col min="2" max="2" width="13.42578125" style="18" hidden="1" customWidth="1"/>
    <col min="3" max="3" width="6.7109375" style="18" hidden="1" customWidth="1"/>
    <col min="4" max="4" width="22.28515625" style="18" hidden="1" customWidth="1"/>
    <col min="5" max="5" width="88.28515625" style="18" customWidth="1"/>
    <col min="6" max="6" width="53.7109375" style="18" customWidth="1"/>
    <col min="7" max="7" width="72" style="18" customWidth="1"/>
    <col min="8" max="8" width="57.140625" style="18" customWidth="1"/>
    <col min="9" max="9" width="46.140625" style="18" customWidth="1"/>
    <col min="10" max="10" width="33.85546875" style="18" customWidth="1"/>
    <col min="11" max="11" width="27" style="18" customWidth="1"/>
    <col min="12" max="13" width="10.85546875" style="18" customWidth="1"/>
    <col min="14" max="18" width="5.42578125" style="18" bestFit="1" customWidth="1"/>
    <col min="19" max="19" width="15.42578125" style="18" customWidth="1"/>
    <col min="20" max="22" width="15.42578125" style="18" bestFit="1" customWidth="1"/>
    <col min="23" max="23" width="16.28515625" style="18" bestFit="1" customWidth="1"/>
    <col min="24" max="24" width="18.42578125" style="18" bestFit="1" customWidth="1"/>
    <col min="25" max="25" width="19.28515625" style="18" customWidth="1"/>
    <col min="26" max="31" width="8.7109375" style="18"/>
    <col min="32" max="16384" width="8.7109375" style="21"/>
  </cols>
  <sheetData>
    <row r="1" spans="1:31">
      <c r="C1" s="100"/>
      <c r="D1" s="100"/>
      <c r="E1" s="194" t="str">
        <f>IF(ISBLANK(Instructions!$C$34),"STOP - Before you continue, you need to go back to the Instructions tab and answer the questions on row 22","")</f>
        <v/>
      </c>
      <c r="F1" s="194"/>
      <c r="G1" s="194"/>
      <c r="H1" s="194"/>
      <c r="I1" s="194"/>
      <c r="J1" s="194"/>
      <c r="K1" s="194"/>
      <c r="L1" s="194"/>
      <c r="M1" s="194"/>
    </row>
    <row r="2" spans="1:31">
      <c r="E2" s="70" t="s">
        <v>66</v>
      </c>
    </row>
    <row r="3" spans="1:31">
      <c r="E3" s="70" t="s">
        <v>67</v>
      </c>
    </row>
    <row r="4" spans="1:31" ht="11.1" customHeight="1">
      <c r="E4" s="1"/>
    </row>
    <row r="5" spans="1:31">
      <c r="E5" s="66" t="s">
        <v>68</v>
      </c>
      <c r="F5" s="34"/>
      <c r="G5" s="21"/>
    </row>
    <row r="6" spans="1:31">
      <c r="E6" s="67" t="str">
        <f>Instructions!$B$11</f>
        <v>Cells where you are required to input information</v>
      </c>
    </row>
    <row r="7" spans="1:31">
      <c r="E7" s="68" t="str">
        <f>Instructions!$B$12</f>
        <v>Cells with the tool output, based on the information you input</v>
      </c>
    </row>
    <row r="8" spans="1:31">
      <c r="E8" s="69" t="str">
        <f>Instructions!$B$13</f>
        <v>Cells where information or guidance will be provided</v>
      </c>
    </row>
    <row r="9" spans="1:31" ht="17.100000000000001" customHeight="1"/>
    <row r="10" spans="1:31" s="33" customFormat="1">
      <c r="A10" s="35" t="s">
        <v>69</v>
      </c>
      <c r="B10" s="35"/>
      <c r="C10" s="37"/>
      <c r="D10" s="37"/>
      <c r="E10" s="37" t="str">
        <f>Instructions!B48</f>
        <v>Step 3: 
Data Collection</v>
      </c>
      <c r="F10" s="37"/>
      <c r="G10" s="37"/>
      <c r="H10" s="37"/>
      <c r="I10" s="37"/>
      <c r="J10" s="37"/>
      <c r="K10" s="37"/>
      <c r="L10" s="37"/>
      <c r="M10" s="37"/>
      <c r="N10" s="32"/>
    </row>
    <row r="11" spans="1:31" s="18" customFormat="1">
      <c r="A11" s="38"/>
      <c r="B11" s="38"/>
      <c r="C11" s="38"/>
      <c r="D11" s="38"/>
      <c r="E11" s="39"/>
      <c r="F11" s="40"/>
    </row>
    <row r="12" spans="1:31">
      <c r="A12" s="41" t="s">
        <v>69</v>
      </c>
      <c r="B12" s="41"/>
      <c r="C12" s="41"/>
      <c r="D12" s="41"/>
      <c r="E12" s="42" t="str">
        <f>CONCATENATE("Details of ",E10)</f>
        <v>Details of Step 3: 
Data Collection</v>
      </c>
      <c r="F12" s="42"/>
      <c r="G12" s="43"/>
      <c r="H12" s="43"/>
      <c r="I12" s="43"/>
      <c r="J12" s="43"/>
      <c r="K12" s="43"/>
      <c r="L12" s="43"/>
      <c r="M12" s="43"/>
      <c r="N12" s="21"/>
      <c r="O12" s="21"/>
      <c r="P12" s="21"/>
      <c r="Q12" s="21"/>
      <c r="R12" s="21"/>
      <c r="S12" s="21"/>
      <c r="T12" s="21"/>
      <c r="U12" s="21"/>
      <c r="V12" s="21"/>
      <c r="W12" s="21"/>
      <c r="X12" s="21"/>
      <c r="Y12" s="21"/>
      <c r="Z12" s="21"/>
      <c r="AA12" s="21"/>
      <c r="AB12" s="21"/>
      <c r="AC12" s="21"/>
      <c r="AD12" s="21"/>
      <c r="AE12" s="21"/>
    </row>
    <row r="13" spans="1:31" s="18" customFormat="1" outlineLevel="1">
      <c r="A13" s="38"/>
      <c r="B13" s="38"/>
      <c r="C13" s="38"/>
      <c r="D13" s="38"/>
      <c r="E13" s="39"/>
      <c r="F13" s="40"/>
    </row>
    <row r="14" spans="1:31" s="18" customFormat="1" ht="42" outlineLevel="1">
      <c r="A14" s="38"/>
      <c r="B14" s="38"/>
      <c r="C14" s="38"/>
      <c r="D14" s="38"/>
      <c r="E14" s="44" t="str">
        <f>Instructions!C45</f>
        <v>What are you doing in this step?</v>
      </c>
      <c r="F14" s="44" t="str">
        <f>Instructions!D45</f>
        <v>What is the output of this step?</v>
      </c>
      <c r="G14" s="44" t="str">
        <f>Instructions!E45</f>
        <v>When should step be done?</v>
      </c>
      <c r="H14" s="44" t="str">
        <f>Instructions!F45</f>
        <v>Where can you get the information to fill out this step?</v>
      </c>
      <c r="I14" s="44" t="str">
        <f>Instructions!G45</f>
        <v>How much time is needed to fill out this step?</v>
      </c>
      <c r="J14" s="44" t="s">
        <v>129</v>
      </c>
    </row>
    <row r="15" spans="1:31" s="18" customFormat="1" ht="321.95" customHeight="1" outlineLevel="1">
      <c r="A15" s="38"/>
      <c r="B15" s="38"/>
      <c r="C15" s="38"/>
      <c r="D15" s="38"/>
      <c r="E15" s="45" t="str">
        <f>Instructions!C48</f>
        <v>Identifying the key quantitative indicators the IDH partner/project/platform should monitor to track progress on gender-related initiatives</v>
      </c>
      <c r="F15" s="45" t="str">
        <f>Instructions!D48</f>
        <v>Quantitative indicators from IDH partner(s), with national contextualization</v>
      </c>
      <c r="G15" s="45" t="str">
        <f>Instructions!$E$47</f>
        <v>For new projects: When project is being designed and/or contract is being developed
For on-going projects: When you want to generate potential recommendations to improve gender integration in the project, platform or partner’s operations, suggest broad priority areas to improve, and collect data on key gender indicators</v>
      </c>
      <c r="H15" s="45" t="str">
        <f>Instructions!F48</f>
        <v>Your partner, project or platform &amp; Available datasets</v>
      </c>
      <c r="I15" s="45" t="str">
        <f>Instructions!G48</f>
        <v>A one-hour conversation with IDH partner (if IDH partner has data available)</v>
      </c>
      <c r="J15" s="28" t="str">
        <f>IF('Step 2'!K15&lt;&gt;"Yes", "No. You first need to go back to Step 1 and/or Step 2 and answer some remaining questions",IFERROR(IF(AND(ISBLANK(G26),C26&lt;&gt;"-",B26="Ready"),"No",IF(AND(ISBLANK(G27),C27&lt;&gt;"-",B27="Ready"),"No",IF(AND(ISBLANK(G28),C28&lt;&gt;"-",B28="Ready"),"No",IF(AND(ISBLANK(G29),C29&lt;&gt;"-",B29="Ready"),"No",IF(AND(ISBLANK(G30),C30&lt;&gt;"-",B30="Ready"),"No",IF(AND(ISBLANK(G31),C31&lt;&gt;"-",B31="Ready"),"No",IF(AND(ISBLANK(G32),C32&lt;&gt;"-",B32="Ready"),"No",IF(AND(B26&lt;&gt;"Ready",B27&lt;&gt;"Ready",B28&lt;&gt;"Ready",B29&lt;&gt;"Ready",B30&lt;&gt;"Ready",B31&lt;&gt;"Ready",B32&lt;&gt;"Ready"),"No. Given that the partner does not collect data disaggregated by gender,the partner is not able to provide the information needed to complete this step.","Yes")))))))),"Error - You need to go back to the Instructions tab and answer the questions on row 22"))</f>
        <v>No. You first need to go back to Step 1 and/or Step 2 and answer some remaining questions</v>
      </c>
    </row>
    <row r="16" spans="1:31" s="18" customFormat="1" outlineLevel="1">
      <c r="A16" s="38"/>
      <c r="B16" s="38"/>
      <c r="C16" s="38"/>
      <c r="D16" s="38"/>
    </row>
    <row r="17" spans="1:31" s="18" customFormat="1">
      <c r="A17" s="38"/>
      <c r="B17" s="38"/>
      <c r="C17" s="38"/>
      <c r="D17" s="38"/>
      <c r="E17" s="39"/>
      <c r="F17" s="40"/>
    </row>
    <row r="18" spans="1:31">
      <c r="A18" s="41" t="s">
        <v>69</v>
      </c>
      <c r="B18" s="41"/>
      <c r="C18" s="41"/>
      <c r="D18" s="41"/>
      <c r="E18" s="42" t="s">
        <v>71</v>
      </c>
      <c r="F18" s="42"/>
      <c r="G18" s="43"/>
      <c r="H18" s="43"/>
      <c r="I18" s="43"/>
      <c r="J18" s="43"/>
      <c r="K18" s="43"/>
      <c r="L18" s="43"/>
      <c r="M18" s="43"/>
      <c r="N18" s="21"/>
      <c r="O18" s="21"/>
      <c r="P18" s="21"/>
      <c r="Q18" s="21"/>
      <c r="R18" s="21"/>
      <c r="S18" s="21"/>
      <c r="T18" s="21"/>
      <c r="U18" s="21"/>
      <c r="V18" s="21"/>
      <c r="W18" s="21"/>
      <c r="X18" s="21"/>
      <c r="Y18" s="21"/>
      <c r="Z18" s="21"/>
      <c r="AA18" s="21"/>
      <c r="AB18" s="21"/>
      <c r="AC18" s="21"/>
      <c r="AD18" s="21"/>
      <c r="AE18" s="21"/>
    </row>
    <row r="19" spans="1:31" s="18" customFormat="1" outlineLevel="1">
      <c r="A19" s="38"/>
      <c r="B19" s="38"/>
      <c r="C19" s="38"/>
      <c r="D19" s="38"/>
      <c r="E19" s="39"/>
      <c r="F19" s="40"/>
    </row>
    <row r="20" spans="1:31" s="18" customFormat="1" outlineLevel="1">
      <c r="A20" s="38"/>
      <c r="B20" s="38"/>
      <c r="C20" s="38"/>
      <c r="D20" s="38"/>
      <c r="E20" s="39"/>
      <c r="F20" s="40"/>
    </row>
    <row r="21" spans="1:31" s="18" customFormat="1" outlineLevel="1">
      <c r="A21" s="38"/>
      <c r="B21" s="38"/>
      <c r="C21" s="38"/>
      <c r="D21" s="38"/>
      <c r="E21" s="39"/>
      <c r="F21" s="40"/>
    </row>
    <row r="22" spans="1:31" s="18" customFormat="1" outlineLevel="1">
      <c r="A22" s="38"/>
      <c r="B22" s="38"/>
      <c r="C22" s="38"/>
      <c r="D22" s="38"/>
    </row>
    <row r="23" spans="1:31" s="18" customFormat="1" outlineLevel="1">
      <c r="A23" s="38"/>
      <c r="B23" s="38"/>
      <c r="C23" s="38"/>
      <c r="D23" s="38"/>
      <c r="F23" s="40"/>
    </row>
    <row r="24" spans="1:31" s="18" customFormat="1" ht="43.5" customHeight="1" outlineLevel="1">
      <c r="A24" s="38"/>
      <c r="B24" s="38"/>
      <c r="F24" s="40"/>
      <c r="H24" s="208" t="s">
        <v>130</v>
      </c>
      <c r="I24" s="210"/>
    </row>
    <row r="25" spans="1:31" s="18" customFormat="1" ht="65.099999999999994" customHeight="1" outlineLevel="1">
      <c r="B25" s="167" t="s">
        <v>92</v>
      </c>
      <c r="C25" s="46" t="s">
        <v>74</v>
      </c>
      <c r="D25" s="136" t="s">
        <v>131</v>
      </c>
      <c r="E25" s="44" t="s">
        <v>132</v>
      </c>
      <c r="F25" s="44" t="s">
        <v>77</v>
      </c>
      <c r="G25" s="156" t="s">
        <v>133</v>
      </c>
      <c r="H25" s="44" t="s">
        <v>134</v>
      </c>
      <c r="I25" s="156" t="s">
        <v>135</v>
      </c>
    </row>
    <row r="26" spans="1:31" s="18" customFormat="1" ht="87.95" customHeight="1" outlineLevel="1">
      <c r="A26" s="18" t="s">
        <v>136</v>
      </c>
      <c r="B26" s="162" t="str">
        <f>IFERROR(IF(VLOOKUP(D26,'Step 2'!$C$21:$H$36,6,FALSE)="Yes","Ready",IF(ISBLANK(VLOOKUP(D26,'Step 2'!$C$21:$H$36,6,FALSE)),"Not ready","Not ready")),"-")</f>
        <v>Not ready</v>
      </c>
      <c r="C26" s="45" t="str">
        <f>IF(IF(Calcs!$D$10="Archetype 1",'Indi&amp;SHF'!Q8,IF(Calcs!$D$10="Archetype 2",'Indi&amp;Env'!Q8,IF(Calcs!$D$10="Archetype 3",Platform!Q8,IF(Calcs!$D$10="Archetype 4",'Indi&amp;Workers'!Q8,"-"))))&lt;&gt;0,IF(Calcs!$D$10="Archetype 1",'Indi&amp;SHF'!Q8,IF(Calcs!$D$10="Archetype 2",'Indi&amp;Env'!Q8,IF(Calcs!$D$10="Archetype 3",Platform!Q8,IF(Calcs!$D$10="Archetype 4",'Indi&amp;Workers'!Q8,"-")))),"-")</f>
        <v>3.2.1</v>
      </c>
      <c r="D26" s="45" t="str">
        <f>VLOOKUP(Calcs!$D$10&amp;"-"&amp;C26,Consolidated!$C$4:$L$108,6,FALSE)</f>
        <v>2.1.0</v>
      </c>
      <c r="E26" s="102" t="str">
        <f>IF(B26="Ready",VLOOKUP(Calcs!$D$10&amp;"-"&amp;C26,Consolidated!$C$4:$L$108,8,FALSE),VLOOKUP(Calcs!$D$10&amp;"-"&amp;C26,Consolidated!$C$4:$L$108,9,FALSE))</f>
        <v>Given that the partner / project does not collect and analyze data disaggregated by sex on employees, the partner is not yet ready to provide the indicator on the right.</v>
      </c>
      <c r="F26" s="102" t="str">
        <f>IFERROR(VLOOKUP(Calcs!$D$10&amp;"-"&amp;C26,Consolidated!$C$4:$F$108,4,FALSE),"-")</f>
        <v>Inclusive workplace: What percent of staff are women?</v>
      </c>
      <c r="G26" s="105"/>
      <c r="H26" s="102" t="str">
        <f>IF(C26="-","-",IFERROR(VLOOKUP(Calcs!$D$10&amp;"-"&amp;C26,Consolidated!$C$4:$K$108,5,FALSE),"-"))</f>
        <v>National labor force participation rate, female (% of female population ages 15+) (World Bank)</v>
      </c>
      <c r="I26" s="105"/>
    </row>
    <row r="27" spans="1:31" s="18" customFormat="1" ht="107.45" customHeight="1" outlineLevel="1">
      <c r="A27" s="18" t="s">
        <v>137</v>
      </c>
      <c r="B27" s="162" t="str">
        <f>IFERROR(IF(VLOOKUP(D27,'Step 2'!$C$21:$H$36,6,FALSE)="Yes","Ready",IF(ISBLANK(VLOOKUP(D27,'Step 2'!$C$21:$H$36,6,FALSE)),"Not ready","Not ready")),"-")</f>
        <v>Not ready</v>
      </c>
      <c r="C27" s="45" t="str">
        <f>IF(IF(Calcs!$D$10="Archetype 1",'Indi&amp;SHF'!Q9,IF(Calcs!$D$10="Archetype 2",'Indi&amp;Env'!Q9,IF(Calcs!$D$10="Archetype 3",Platform!Q9,IF(Calcs!$D$10="Archetype 4",'Indi&amp;Workers'!Q9,"-"))))&lt;&gt;0,IF(Calcs!$D$10="Archetype 1",'Indi&amp;SHF'!Q9,IF(Calcs!$D$10="Archetype 2",'Indi&amp;Env'!Q9,IF(Calcs!$D$10="Archetype 3",Platform!Q9,IF(Calcs!$D$10="Archetype 4",'Indi&amp;Workers'!Q9,"-")))),"-")</f>
        <v>3.2.2</v>
      </c>
      <c r="D27" s="45" t="str">
        <f>VLOOKUP(Calcs!$D$10&amp;"-"&amp;C27,Consolidated!$C$4:$L$108,6,FALSE)</f>
        <v>2.1.0</v>
      </c>
      <c r="E27" s="102" t="str">
        <f>IF(B27="Ready",VLOOKUP(Calcs!$D$10&amp;"-"&amp;C27,Consolidated!$C$4:$L$108,8,FALSE),VLOOKUP(Calcs!$D$10&amp;"-"&amp;C27,Consolidated!$C$4:$L$108,9,FALSE))</f>
        <v>Given that the partner / project does not collect and analyze data disaggregated by sex on employees, the partner is not yet ready to provide the indicator on the right.</v>
      </c>
      <c r="F27" s="102" t="str">
        <f>IFERROR(VLOOKUP(Calcs!$D$10&amp;"-"&amp;C27,Consolidated!$C$4:$F$108,4,FALSE),"-")</f>
        <v>Inclusive workplace: From the total of women employees, what percentage are in senior and middle management? (in partner organization)</v>
      </c>
      <c r="G27" s="106"/>
      <c r="H27" s="102" t="str">
        <f>IF(C27="-","-",IFERROR(VLOOKUP(Calcs!$D$10&amp;"-"&amp;C27,Consolidated!$C$4:$K$108,5,FALSE),"-"))</f>
        <v>Female share of employment in senior and middle management (ILOSTAT - International Labour Organization)</v>
      </c>
      <c r="I27" s="105"/>
    </row>
    <row r="28" spans="1:31" s="18" customFormat="1" ht="104.45" customHeight="1" outlineLevel="1">
      <c r="A28" s="18" t="s">
        <v>138</v>
      </c>
      <c r="B28" s="162" t="str">
        <f>IFERROR(IF(VLOOKUP(D28,'Step 2'!$C$21:$H$36,6,FALSE)="Yes","Ready",IF(ISBLANK(VLOOKUP(D28,'Step 2'!$C$21:$H$36,6,FALSE)),"Not ready","Not ready")),"-")</f>
        <v>Not ready</v>
      </c>
      <c r="C28" s="45" t="str">
        <f>IF(IF(Calcs!$D$10="Archetype 1",'Indi&amp;SHF'!Q10,IF(Calcs!$D$10="Archetype 2",'Indi&amp;Env'!Q10,IF(Calcs!$D$10="Archetype 3",Platform!Q10,IF(Calcs!$D$10="Archetype 4",'Indi&amp;Workers'!Q10,"-"))))&lt;&gt;0,IF(Calcs!$D$10="Archetype 1",'Indi&amp;SHF'!Q10,IF(Calcs!$D$10="Archetype 2",'Indi&amp;Env'!Q10,IF(Calcs!$D$10="Archetype 3",Platform!Q10,IF(Calcs!$D$10="Archetype 4",'Indi&amp;Workers'!Q10,"-")))),"-")</f>
        <v>3.2.3</v>
      </c>
      <c r="D28" s="45" t="str">
        <f>VLOOKUP(Calcs!$D$10&amp;"-"&amp;C28,Consolidated!$C$4:$L$108,6,FALSE)</f>
        <v>2.1.0</v>
      </c>
      <c r="E28" s="102" t="str">
        <f>IF(B28="Ready",VLOOKUP(Calcs!$D$10&amp;"-"&amp;C28,Consolidated!$C$4:$L$108,8,FALSE),VLOOKUP(Calcs!$D$10&amp;"-"&amp;C28,Consolidated!$C$4:$L$108,9,FALSE))</f>
        <v>Given that the partner / project does not collect and analyze data disaggregated by sex on employees, the partner is not yet ready to provide the indicator on the right.</v>
      </c>
      <c r="F28" s="102" t="str">
        <f>IFERROR(VLOOKUP(Calcs!$D$10&amp;"-"&amp;C28,Consolidated!$C$4:$F$108,4,FALSE),"-")</f>
        <v>Inclusive workplace: From all senior and middle managers, what percentage are women? (in partner organization)</v>
      </c>
      <c r="G28" s="106"/>
      <c r="H28" s="102" t="str">
        <f>IF(C28="-","-",IFERROR(VLOOKUP(Calcs!$D$10&amp;"-"&amp;C28,Consolidated!$C$4:$K$108,5,FALSE),"-"))</f>
        <v>N/A</v>
      </c>
      <c r="I28" s="105"/>
    </row>
    <row r="29" spans="1:31" s="18" customFormat="1" ht="138.6" customHeight="1" outlineLevel="1">
      <c r="A29" s="18" t="s">
        <v>139</v>
      </c>
      <c r="B29" s="162" t="str">
        <f>IFERROR(IF(VLOOKUP(D29,'Step 2'!$C$21:$H$36,6,FALSE)="Yes","Ready",IF(ISBLANK(VLOOKUP(D29,'Step 2'!$C$21:$H$36,6,FALSE)),"Not ready","Not ready")),"-")</f>
        <v>Not ready</v>
      </c>
      <c r="C29" s="45" t="str">
        <f>IF(IF(Calcs!$D$10="Archetype 1",'Indi&amp;SHF'!Q11,IF(Calcs!$D$10="Archetype 2",'Indi&amp;Env'!Q11,IF(Calcs!$D$10="Archetype 3",Platform!Q11,IF(Calcs!$D$10="Archetype 4",'Indi&amp;Workers'!Q11,"-"))))&lt;&gt;0,IF(Calcs!$D$10="Archetype 1",'Indi&amp;SHF'!Q11,IF(Calcs!$D$10="Archetype 2",'Indi&amp;Env'!Q11,IF(Calcs!$D$10="Archetype 3",Platform!Q11,IF(Calcs!$D$10="Archetype 4",'Indi&amp;Workers'!Q11,"-")))),"-")</f>
        <v>3.3.1</v>
      </c>
      <c r="D29" s="45" t="str">
        <f>VLOOKUP(Calcs!$D$10&amp;"-"&amp;C29,Consolidated!$C$4:$L$108,6,FALSE)</f>
        <v>2.1.0</v>
      </c>
      <c r="E29" s="102" t="str">
        <f>IF(B29="Ready",VLOOKUP(Calcs!$D$10&amp;"-"&amp;C29,Consolidated!$C$4:$L$108,8,FALSE),VLOOKUP(Calcs!$D$10&amp;"-"&amp;C29,Consolidated!$C$4:$L$108,9,FALSE))</f>
        <v>Given that the partner / project does not collect and analyze data disaggregated by sex on employees, the partner is not yet ready to provide the indicator on the right.</v>
      </c>
      <c r="F29" s="102" t="str">
        <f>IFERROR(VLOOKUP(Calcs!$D$10&amp;"-"&amp;C29,Consolidated!$C$4:$F$108,4,FALSE),"-")</f>
        <v>Inclusive workplace: How much are women paid on average compared to men per equivalent time unit? (Please fill out IDH's Salary Matrix for living wage V.2 to understand how remuneration differs per gender within a job category)</v>
      </c>
      <c r="G29" s="105"/>
      <c r="H29" s="102" t="str">
        <f>IF(C29="-","-",IFERROR(VLOOKUP(Calcs!$D$10&amp;"-"&amp;C29,Consolidated!$C$4:$K$108,5,FALSE),"-"))</f>
        <v>Wage equality between women and men for similar work (WEF - Global Gender Gap Report)</v>
      </c>
      <c r="I29" s="105"/>
    </row>
    <row r="30" spans="1:31" s="18" customFormat="1" ht="117.95" customHeight="1" outlineLevel="1">
      <c r="A30" s="18" t="s">
        <v>140</v>
      </c>
      <c r="B30" s="162" t="str">
        <f>IFERROR(IF(VLOOKUP(D30,'Step 2'!$C$21:$H$36,6,FALSE)="Yes","Ready",IF(ISBLANK(VLOOKUP(D30,'Step 2'!$C$21:$H$36,6,FALSE)),"Not ready","Not ready")),"-")</f>
        <v>Not ready</v>
      </c>
      <c r="C30" s="45" t="str">
        <f>IF(IF(Calcs!$D$10="Archetype 1",'Indi&amp;SHF'!Q12,IF(Calcs!$D$10="Archetype 2",'Indi&amp;Env'!Q12,IF(Calcs!$D$10="Archetype 3",Platform!Q12,IF(Calcs!$D$10="Archetype 4",'Indi&amp;Workers'!Q12,"-"))))&lt;&gt;0,IF(Calcs!$D$10="Archetype 1",'Indi&amp;SHF'!Q12,IF(Calcs!$D$10="Archetype 2",'Indi&amp;Env'!Q12,IF(Calcs!$D$10="Archetype 3",Platform!Q12,IF(Calcs!$D$10="Archetype 4",'Indi&amp;Workers'!Q12,"-")))),"-")</f>
        <v>5.2.1</v>
      </c>
      <c r="D30" s="45" t="str">
        <f>VLOOKUP(Calcs!$D$10&amp;"-"&amp;C30,Consolidated!$C$4:$L$108,6,FALSE)</f>
        <v>2.2.0</v>
      </c>
      <c r="E30" s="102" t="str">
        <f>IF(B30="Ready",VLOOKUP(Calcs!$D$10&amp;"-"&amp;C30,Consolidated!$C$4:$L$108,8,FALSE),VLOOKUP(Calcs!$D$10&amp;"-"&amp;C30,Consolidated!$C$4:$L$108,9,FALSE))</f>
        <v>Given that the partner / project does not collect and analyze data disaggregated by sex on customers, the partner is not yet ready to provide the indicator on the right.</v>
      </c>
      <c r="F30" s="102" t="str">
        <f>IFERROR(VLOOKUP(Calcs!$D$10&amp;"-"&amp;C30,Consolidated!$C$4:$F$108,4,FALSE),"-")</f>
        <v>Inclusive tailoring: What proportion of women are in cooperative leadership roles, as a proportion of all roles? (customer)</v>
      </c>
      <c r="G30" s="105"/>
      <c r="H30" s="102" t="str">
        <f>IF(C30="-","-",IFERROR(VLOOKUP(Calcs!$D$10&amp;"-"&amp;C30,Consolidated!$C$4:$K$108,5,FALSE),"-"))</f>
        <v>Female share of employment in senior and middle management (ILOSTAT - International Labour Organization)</v>
      </c>
      <c r="I30" s="105"/>
    </row>
    <row r="31" spans="1:31" s="18" customFormat="1" ht="138.6" customHeight="1" outlineLevel="1">
      <c r="A31" s="18" t="s">
        <v>141</v>
      </c>
      <c r="B31" s="162" t="str">
        <f>IFERROR(IF(VLOOKUP(D31,'Step 2'!$C$21:$H$36,6,FALSE)="Yes","Ready",IF(ISBLANK(VLOOKUP(D31,'Step 2'!$C$21:$H$36,6,FALSE)),"Not ready","Not ready")),"-")</f>
        <v>Not ready</v>
      </c>
      <c r="C31" s="45" t="str">
        <f>IF(IF(Calcs!$D$10="Archetype 1",'Indi&amp;SHF'!Q13,IF(Calcs!$D$10="Archetype 2",'Indi&amp;Env'!Q13,IF(Calcs!$D$10="Archetype 3",Platform!Q13,IF(Calcs!$D$10="Archetype 4",'Indi&amp;Workers'!Q13,"-"))))&lt;&gt;0,IF(Calcs!$D$10="Archetype 1",'Indi&amp;SHF'!Q13,IF(Calcs!$D$10="Archetype 2",'Indi&amp;Env'!Q13,IF(Calcs!$D$10="Archetype 3",Platform!Q13,IF(Calcs!$D$10="Archetype 4",'Indi&amp;Workers'!Q13,"-")))),"-")</f>
        <v>6.1.1</v>
      </c>
      <c r="D31" s="45" t="str">
        <f>VLOOKUP(Calcs!$D$10&amp;"-"&amp;C31,Consolidated!$C$4:$L$108,6,FALSE)</f>
        <v>2.2.0</v>
      </c>
      <c r="E31" s="102" t="str">
        <f>IF(B31="Ready",VLOOKUP(Calcs!$D$10&amp;"-"&amp;C31,Consolidated!$C$4:$L$108,8,FALSE),VLOOKUP(Calcs!$D$10&amp;"-"&amp;C31,Consolidated!$C$4:$L$108,9,FALSE))</f>
        <v>Given that the partner / project does not collect and analyze data disaggregated by sex on customers, the partner is not yet ready to provide the indicator on the right.</v>
      </c>
      <c r="F31" s="102" t="str">
        <f>IFERROR(VLOOKUP(Calcs!$D$10&amp;"-"&amp;C31,Consolidated!$C$4:$F$108,4,FALSE),"-")</f>
        <v>Independence and control over resources: What is the average farm productivity of women customers versus men customers?</v>
      </c>
      <c r="G31" s="105"/>
      <c r="H31" s="102" t="str">
        <f>IF(C31="-","-",IFERROR(VLOOKUP(Calcs!$D$10&amp;"-"&amp;C31,Consolidated!$C$4:$K$108,5,FALSE),"-"))</f>
        <v>Go to FAO (http://www.fao.org/faostat/en/#data/QC) to select the relevant crop.</v>
      </c>
      <c r="I31" s="105"/>
    </row>
    <row r="32" spans="1:31" s="18" customFormat="1" ht="81" customHeight="1" outlineLevel="1">
      <c r="A32" s="18" t="s">
        <v>142</v>
      </c>
      <c r="B32" s="162" t="str">
        <f>IFERROR(IF(VLOOKUP(D32,'Step 2'!$C$21:$H$36,6,FALSE)="Yes","Ready",IF(ISBLANK(VLOOKUP(D32,'Step 2'!$C$21:$H$36,6,FALSE)),"Not ready","Not ready")),"-")</f>
        <v>Not ready</v>
      </c>
      <c r="C32" s="45" t="str">
        <f>IF(IF(Calcs!$D$10="Archetype 1",'Indi&amp;SHF'!Q14,IF(Calcs!$D$10="Archetype 2",'Indi&amp;Env'!Q14,IF(Calcs!$D$10="Archetype 3",Platform!Q14,IF(Calcs!$D$10="Archetype 4",'Indi&amp;Workers'!Q14,"-"))))&lt;&gt;0,IF(Calcs!$D$10="Archetype 1",'Indi&amp;SHF'!Q14,IF(Calcs!$D$10="Archetype 2",'Indi&amp;Env'!Q14,IF(Calcs!$D$10="Archetype 3",Platform!Q14,IF(Calcs!$D$10="Archetype 4",'Indi&amp;Workers'!Q14,"-")))),"-")</f>
        <v>6.1.2</v>
      </c>
      <c r="D32" s="45" t="str">
        <f>VLOOKUP(Calcs!$D$10&amp;"-"&amp;C32,Consolidated!$C$4:$L$108,6,FALSE)</f>
        <v>2.2.0</v>
      </c>
      <c r="E32" s="102" t="str">
        <f>IF(B32="Ready",VLOOKUP(Calcs!$D$10&amp;"-"&amp;C32,Consolidated!$C$4:$L$108,8,FALSE),VLOOKUP(Calcs!$D$10&amp;"-"&amp;C32,Consolidated!$C$4:$L$108,9,FALSE))</f>
        <v>Given that the partner / project does not collect and analyze data disaggregated by sex on customers, the partner is not yet ready to provide the indicator on the right.</v>
      </c>
      <c r="F32" s="102" t="str">
        <f>IFERROR(VLOOKUP(Calcs!$D$10&amp;"-"&amp;C32,Consolidated!$C$4:$F$108,4,FALSE),"-")</f>
        <v>Independence and control over resources: What is the yearly income from farming for women versus men?</v>
      </c>
      <c r="G32" s="105"/>
      <c r="H32" s="102" t="str">
        <f>IF(C32="-","-",IFERROR(VLOOKUP(Calcs!$D$10&amp;"-"&amp;C32,Consolidated!$C$4:$K$108,5,FALSE),"-"))</f>
        <v>N/A</v>
      </c>
      <c r="I32" s="105"/>
    </row>
    <row r="33" spans="1:31" s="16" customFormat="1" outlineLevel="1"/>
    <row r="35" spans="1:31">
      <c r="A35" s="41" t="s">
        <v>69</v>
      </c>
      <c r="B35" s="41"/>
      <c r="C35" s="41"/>
      <c r="D35" s="41"/>
      <c r="E35" s="42" t="s">
        <v>90</v>
      </c>
      <c r="F35" s="42"/>
      <c r="G35" s="43"/>
      <c r="H35" s="43"/>
      <c r="I35" s="43"/>
      <c r="J35" s="43"/>
      <c r="K35" s="43"/>
      <c r="L35" s="43"/>
      <c r="M35" s="43"/>
      <c r="N35" s="21"/>
      <c r="O35" s="21"/>
      <c r="P35" s="21"/>
      <c r="Q35" s="21"/>
      <c r="R35" s="21"/>
      <c r="S35" s="21"/>
      <c r="T35" s="21"/>
      <c r="U35" s="21"/>
      <c r="V35" s="21"/>
      <c r="W35" s="21"/>
      <c r="X35" s="21"/>
      <c r="Y35" s="21"/>
      <c r="Z35" s="21"/>
      <c r="AA35" s="21"/>
      <c r="AB35" s="21"/>
      <c r="AC35" s="21"/>
      <c r="AD35" s="21"/>
      <c r="AE35" s="21"/>
    </row>
    <row r="36" spans="1:31" outlineLevel="1"/>
    <row r="37" spans="1:31" outlineLevel="1"/>
    <row r="38" spans="1:31" outlineLevel="1"/>
    <row r="39" spans="1:31" outlineLevel="1"/>
    <row r="40" spans="1:31" outlineLevel="1"/>
    <row r="41" spans="1:31" outlineLevel="1"/>
    <row r="42" spans="1:31" outlineLevel="1"/>
    <row r="43" spans="1:31" outlineLevel="1"/>
    <row r="44" spans="1:31" outlineLevel="1"/>
    <row r="45" spans="1:31" outlineLevel="1"/>
    <row r="46" spans="1:31" outlineLevel="1"/>
    <row r="48" spans="1:31" s="16" customFormat="1">
      <c r="A48" s="189" t="s">
        <v>18</v>
      </c>
      <c r="B48" s="189"/>
      <c r="C48" s="189"/>
      <c r="D48" s="189"/>
      <c r="E48" s="189"/>
      <c r="F48" s="189"/>
      <c r="G48" s="189"/>
      <c r="H48" s="189"/>
      <c r="I48" s="189"/>
      <c r="J48" s="189"/>
      <c r="K48" s="189"/>
      <c r="L48" s="189"/>
      <c r="M48" s="189"/>
    </row>
    <row r="49" spans="1:13">
      <c r="A49" s="21"/>
      <c r="B49" s="21"/>
      <c r="E49" s="21"/>
      <c r="F49" s="21"/>
      <c r="G49" s="21"/>
      <c r="H49" s="21"/>
      <c r="I49" s="21"/>
      <c r="J49" s="21"/>
      <c r="K49" s="21"/>
      <c r="L49" s="21"/>
      <c r="M49" s="21"/>
    </row>
    <row r="50" spans="1:13">
      <c r="E50" s="21"/>
      <c r="F50" s="21"/>
    </row>
  </sheetData>
  <sheetProtection algorithmName="SHA-512" hashValue="H/zafBVw5GfWsO48mR6zHDyO0i2xTqb+Hhkw2yoWOZEyV1cV5pT15wZI1meHgILlwoX5T4osruzAv746mGG+XQ==" saltValue="tooRxgJ3Jj+Bt/S3oTwn/g==" spinCount="100000" sheet="1" objects="1" scenarios="1"/>
  <protectedRanges>
    <protectedRange sqref="I26:I32" name="National indicators"/>
    <protectedRange sqref="G26:G32" name="IDH indicators"/>
  </protectedRanges>
  <mergeCells count="3">
    <mergeCell ref="A48:M48"/>
    <mergeCell ref="E1:M1"/>
    <mergeCell ref="H24:I24"/>
  </mergeCells>
  <phoneticPr fontId="10" type="noConversion"/>
  <conditionalFormatting sqref="E1">
    <cfRule type="containsText" dxfId="33" priority="44" operator="containsText" text="STOP - Before you continue, you need to go back to the Instructions tab and answer the questions on row 32">
      <formula>NOT(ISERROR(SEARCH("STOP - Before you continue, you need to go back to the Instructions tab and answer the questions on row 32",E1)))</formula>
    </cfRule>
  </conditionalFormatting>
  <conditionalFormatting sqref="F26">
    <cfRule type="expression" dxfId="32" priority="43">
      <formula>$F$26&lt;&gt;"-"</formula>
    </cfRule>
  </conditionalFormatting>
  <conditionalFormatting sqref="G26 I26">
    <cfRule type="expression" dxfId="31" priority="42">
      <formula>$F$26&lt;&gt;"-"</formula>
    </cfRule>
  </conditionalFormatting>
  <conditionalFormatting sqref="H26">
    <cfRule type="expression" dxfId="30" priority="41">
      <formula>$F$26&lt;&gt;"-"</formula>
    </cfRule>
  </conditionalFormatting>
  <conditionalFormatting sqref="F27">
    <cfRule type="expression" dxfId="29" priority="40">
      <formula>$F$27&lt;&gt;"-"</formula>
    </cfRule>
  </conditionalFormatting>
  <conditionalFormatting sqref="I27">
    <cfRule type="expression" dxfId="28" priority="39">
      <formula>$F$27&lt;&gt;"-"</formula>
    </cfRule>
  </conditionalFormatting>
  <conditionalFormatting sqref="H27">
    <cfRule type="expression" dxfId="27" priority="38">
      <formula>$F$27&lt;&gt;"-"</formula>
    </cfRule>
  </conditionalFormatting>
  <conditionalFormatting sqref="F28">
    <cfRule type="expression" dxfId="26" priority="37">
      <formula>$F$28&lt;&gt;"-"</formula>
    </cfRule>
  </conditionalFormatting>
  <conditionalFormatting sqref="G28 I28">
    <cfRule type="expression" dxfId="25" priority="36">
      <formula>$F$28&lt;&gt;"-"</formula>
    </cfRule>
  </conditionalFormatting>
  <conditionalFormatting sqref="H28">
    <cfRule type="expression" dxfId="24" priority="35">
      <formula>$F$28&lt;&gt;"-"</formula>
    </cfRule>
  </conditionalFormatting>
  <conditionalFormatting sqref="F29">
    <cfRule type="expression" dxfId="23" priority="34">
      <formula>$F$29&lt;&gt;"-"</formula>
    </cfRule>
  </conditionalFormatting>
  <conditionalFormatting sqref="G29 I29">
    <cfRule type="expression" dxfId="22" priority="33">
      <formula>$F$29&lt;&gt;"-"</formula>
    </cfRule>
  </conditionalFormatting>
  <conditionalFormatting sqref="H29">
    <cfRule type="expression" dxfId="21" priority="32">
      <formula>$F$29&lt;&gt;"-"</formula>
    </cfRule>
  </conditionalFormatting>
  <conditionalFormatting sqref="F30">
    <cfRule type="expression" dxfId="20" priority="31">
      <formula>$F$30&lt;&gt;"-"</formula>
    </cfRule>
  </conditionalFormatting>
  <conditionalFormatting sqref="G30 I30">
    <cfRule type="expression" dxfId="19" priority="30">
      <formula>$F$30&lt;&gt;"-"</formula>
    </cfRule>
  </conditionalFormatting>
  <conditionalFormatting sqref="H30">
    <cfRule type="expression" dxfId="18" priority="29">
      <formula>$F$30&lt;&gt;"-"</formula>
    </cfRule>
  </conditionalFormatting>
  <conditionalFormatting sqref="F31">
    <cfRule type="expression" dxfId="17" priority="28">
      <formula>$F$31&lt;&gt;"-"</formula>
    </cfRule>
  </conditionalFormatting>
  <conditionalFormatting sqref="G31 I31">
    <cfRule type="expression" dxfId="16" priority="27">
      <formula>$F$31&lt;&gt;"-"</formula>
    </cfRule>
  </conditionalFormatting>
  <conditionalFormatting sqref="H31">
    <cfRule type="expression" dxfId="15" priority="26">
      <formula>$F$31&lt;&gt;"-"</formula>
    </cfRule>
  </conditionalFormatting>
  <conditionalFormatting sqref="F32">
    <cfRule type="expression" dxfId="14" priority="25">
      <formula>$F$32&lt;&gt;"-"</formula>
    </cfRule>
  </conditionalFormatting>
  <conditionalFormatting sqref="G32 I32">
    <cfRule type="expression" dxfId="13" priority="24">
      <formula>$F$32&lt;&gt;"-"</formula>
    </cfRule>
  </conditionalFormatting>
  <conditionalFormatting sqref="H32">
    <cfRule type="expression" dxfId="12" priority="23">
      <formula>$F$32&lt;&gt;"-"</formula>
    </cfRule>
  </conditionalFormatting>
  <conditionalFormatting sqref="G27">
    <cfRule type="expression" dxfId="11" priority="19">
      <formula>$F$28&lt;&gt;"-"</formula>
    </cfRule>
  </conditionalFormatting>
  <conditionalFormatting sqref="E32">
    <cfRule type="expression" dxfId="10" priority="9">
      <formula>$F$32&lt;&gt;"-"</formula>
    </cfRule>
  </conditionalFormatting>
  <conditionalFormatting sqref="E31">
    <cfRule type="expression" dxfId="9" priority="8">
      <formula>$F$31&lt;&gt;"-"</formula>
    </cfRule>
  </conditionalFormatting>
  <conditionalFormatting sqref="E30">
    <cfRule type="expression" dxfId="8" priority="7">
      <formula>$F$30&lt;&gt;"-"</formula>
    </cfRule>
  </conditionalFormatting>
  <conditionalFormatting sqref="E29">
    <cfRule type="expression" dxfId="7" priority="6">
      <formula>$F$29&lt;&gt;"-"</formula>
    </cfRule>
  </conditionalFormatting>
  <conditionalFormatting sqref="E28">
    <cfRule type="expression" dxfId="6" priority="5">
      <formula>$F$28&lt;&gt;"-"</formula>
    </cfRule>
  </conditionalFormatting>
  <conditionalFormatting sqref="E27">
    <cfRule type="expression" dxfId="5" priority="4">
      <formula>$F$27&lt;&gt;"-"</formula>
    </cfRule>
  </conditionalFormatting>
  <conditionalFormatting sqref="E26">
    <cfRule type="expression" dxfId="4" priority="3">
      <formula>$F$26&lt;&gt;"-"</formula>
    </cfRule>
  </conditionalFormatting>
  <conditionalFormatting sqref="J15">
    <cfRule type="cellIs" dxfId="3" priority="1" operator="equal">
      <formula>"No"</formula>
    </cfRule>
    <cfRule type="cellIs" dxfId="2" priority="2" operator="equal">
      <formula>"Yes"</formula>
    </cfRule>
  </conditionalFormatting>
  <hyperlinks>
    <hyperlink ref="E3" location="Instructions!B37" display="Back to Tool Dashboard" xr:uid="{1784EAD3-AF8B-4787-8CCE-32B59F1D4DC8}"/>
    <hyperlink ref="E2" location="Cover!B26" display="Back to Table of Contents" xr:uid="{970EDFBC-0134-448D-B392-45AB8E2CA89F}"/>
  </hyperlinks>
  <pageMargins left="0.7" right="0.7" top="0.75" bottom="0.75" header="0.3" footer="0.3"/>
  <pageSetup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9AA5E-E961-4B9F-B03F-38BC7FA970E2}">
  <sheetPr>
    <tabColor theme="4" tint="0.79998168889431442"/>
  </sheetPr>
  <dimension ref="A1:E7"/>
  <sheetViews>
    <sheetView topLeftCell="C4" zoomScale="70" zoomScaleNormal="70" workbookViewId="0">
      <selection activeCell="F5" sqref="F5"/>
    </sheetView>
  </sheetViews>
  <sheetFormatPr defaultColWidth="46.140625" defaultRowHeight="14.45"/>
  <cols>
    <col min="1" max="1" width="1.85546875" bestFit="1" customWidth="1"/>
    <col min="2" max="2" width="39.140625" bestFit="1" customWidth="1"/>
    <col min="3" max="3" width="45.42578125" bestFit="1" customWidth="1"/>
    <col min="4" max="5" width="45.85546875" bestFit="1" customWidth="1"/>
  </cols>
  <sheetData>
    <row r="1" spans="1:5" ht="21">
      <c r="A1" s="27"/>
      <c r="B1" s="177" t="s">
        <v>143</v>
      </c>
      <c r="C1" s="177" t="s">
        <v>144</v>
      </c>
      <c r="D1" s="177" t="s">
        <v>145</v>
      </c>
      <c r="E1" s="177" t="s">
        <v>146</v>
      </c>
    </row>
    <row r="2" spans="1:5" ht="96.6">
      <c r="A2" s="178">
        <v>1</v>
      </c>
      <c r="B2" s="179" t="s">
        <v>147</v>
      </c>
      <c r="C2" s="180" t="s">
        <v>148</v>
      </c>
      <c r="D2" s="180" t="s">
        <v>149</v>
      </c>
      <c r="E2" s="181" t="s">
        <v>150</v>
      </c>
    </row>
    <row r="3" spans="1:5" ht="72">
      <c r="A3" s="178">
        <v>2</v>
      </c>
      <c r="B3" s="177" t="s">
        <v>151</v>
      </c>
      <c r="C3" s="180" t="s">
        <v>152</v>
      </c>
      <c r="D3" s="180" t="s">
        <v>153</v>
      </c>
      <c r="E3" s="181" t="s">
        <v>154</v>
      </c>
    </row>
    <row r="4" spans="1:5" ht="317.45">
      <c r="A4" s="178">
        <v>3</v>
      </c>
      <c r="B4" s="177" t="s">
        <v>155</v>
      </c>
      <c r="C4" s="182" t="s">
        <v>156</v>
      </c>
      <c r="D4" s="182" t="s">
        <v>157</v>
      </c>
      <c r="E4" s="181" t="s">
        <v>158</v>
      </c>
    </row>
    <row r="5" spans="1:5" ht="151.15" customHeight="1">
      <c r="A5" s="178">
        <v>4</v>
      </c>
      <c r="B5" s="177" t="s">
        <v>159</v>
      </c>
      <c r="C5" s="182" t="s">
        <v>160</v>
      </c>
      <c r="D5" s="182" t="s">
        <v>161</v>
      </c>
      <c r="E5" s="181" t="s">
        <v>162</v>
      </c>
    </row>
    <row r="6" spans="1:5" ht="151.9">
      <c r="A6" s="178">
        <v>5</v>
      </c>
      <c r="B6" s="177" t="s">
        <v>163</v>
      </c>
      <c r="C6" s="182" t="s">
        <v>164</v>
      </c>
      <c r="D6" s="182" t="s">
        <v>165</v>
      </c>
      <c r="E6" s="181" t="s">
        <v>166</v>
      </c>
    </row>
    <row r="7" spans="1:5" ht="151.9">
      <c r="A7" s="178">
        <v>6</v>
      </c>
      <c r="B7" s="177" t="s">
        <v>167</v>
      </c>
      <c r="C7" s="182" t="s">
        <v>168</v>
      </c>
      <c r="D7" s="182" t="s">
        <v>169</v>
      </c>
      <c r="E7" s="181" t="s">
        <v>170</v>
      </c>
    </row>
  </sheetData>
  <sheetProtection algorithmName="SHA-512" hashValue="QxXrTfQkNqNKvc5PVlmMEknwJPJnm7/r5jk1yUCyZSGJUJOzbYxHAg3+6xTASTR3cTlXPnu7noWY3Y9eqcJzMw==" saltValue="+iAmN48PVqo453E0AjIbS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7049-494D-4F50-92FF-B7420E3DDDC5}">
  <sheetPr>
    <tabColor theme="0" tint="-4.9989318521683403E-2"/>
  </sheetPr>
  <dimension ref="A1:D5"/>
  <sheetViews>
    <sheetView workbookViewId="0">
      <selection activeCell="D6" sqref="D6"/>
    </sheetView>
  </sheetViews>
  <sheetFormatPr defaultRowHeight="14.45"/>
  <cols>
    <col min="1" max="2" width="18.85546875" customWidth="1"/>
    <col min="3" max="3" width="37.140625" customWidth="1"/>
    <col min="4" max="4" width="13.140625" bestFit="1" customWidth="1"/>
  </cols>
  <sheetData>
    <row r="1" spans="1:4" s="10" customFormat="1">
      <c r="A1" s="10" t="s">
        <v>171</v>
      </c>
      <c r="B1" s="10" t="s">
        <v>172</v>
      </c>
      <c r="C1" s="10" t="s">
        <v>79</v>
      </c>
      <c r="D1" s="10" t="s">
        <v>173</v>
      </c>
    </row>
    <row r="2" spans="1:4">
      <c r="A2">
        <v>0</v>
      </c>
      <c r="B2" s="175">
        <v>44203</v>
      </c>
      <c r="C2" t="s">
        <v>174</v>
      </c>
      <c r="D2" t="s">
        <v>175</v>
      </c>
    </row>
    <row r="3" spans="1:4" ht="28.9">
      <c r="A3">
        <v>1</v>
      </c>
      <c r="B3" s="175">
        <v>44207</v>
      </c>
      <c r="C3" s="176" t="s">
        <v>176</v>
      </c>
      <c r="D3" t="s">
        <v>177</v>
      </c>
    </row>
    <row r="4" spans="1:4">
      <c r="A4">
        <v>2</v>
      </c>
      <c r="B4" s="175">
        <v>44217</v>
      </c>
      <c r="C4" t="s">
        <v>178</v>
      </c>
      <c r="D4" t="s">
        <v>179</v>
      </c>
    </row>
    <row r="5" spans="1:4">
      <c r="A5">
        <v>3</v>
      </c>
      <c r="B5" s="175">
        <v>44418</v>
      </c>
      <c r="C5" t="s">
        <v>180</v>
      </c>
      <c r="D5" t="s">
        <v>181</v>
      </c>
    </row>
  </sheetData>
  <sheetProtection algorithmName="SHA-512" hashValue="eDd0q3Ri4uIbnYKnf1KZiPZPK0l9dXt3fFVFogCNFceN79CzL14elasQOAuRhewN078ZP1/0bTkxWzfaAMWs4g==" saltValue="ZjmIqq+AagIPv2i0G+7oQ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4C93-D7AE-40BB-BFC1-2931283D6688}">
  <sheetPr>
    <tabColor theme="7" tint="0.79998168889431442"/>
  </sheetPr>
  <dimension ref="A1"/>
  <sheetViews>
    <sheetView topLeftCell="F29" workbookViewId="0">
      <selection activeCell="S31" sqref="S31"/>
    </sheetView>
  </sheetViews>
  <sheetFormatPr defaultColWidth="8.85546875" defaultRowHeight="14.45"/>
  <sheetData/>
  <sheetProtection algorithmName="SHA-512" hashValue="9nRKFXKLXhkxUOm2KKljUlruKr3rqzwPMOMFcYYjPNiraxrrwhy/dn4D8YvWzscvZtq7Dqiu6HWHxVxskEv5gg==" saltValue="ORQNUGjrnhv6XGo8wP+4A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E6BC3-9DE1-4709-B588-5121F6E8B358}">
  <sheetPr>
    <tabColor theme="7" tint="0.79998168889431442"/>
  </sheetPr>
  <dimension ref="A1:W23"/>
  <sheetViews>
    <sheetView showGridLines="0" zoomScale="60" zoomScaleNormal="60" zoomScaleSheetLayoutView="40" workbookViewId="0">
      <pane xSplit="1" ySplit="7" topLeftCell="G13" activePane="bottomRight" state="frozen"/>
      <selection pane="bottomRight" activeCell="I13" sqref="I13"/>
      <selection pane="bottomLeft" activeCell="I29" sqref="I29"/>
      <selection pane="topRight" activeCell="I29" sqref="I29"/>
    </sheetView>
  </sheetViews>
  <sheetFormatPr defaultColWidth="8.7109375" defaultRowHeight="17.45" outlineLevelRow="1" outlineLevelCol="1"/>
  <cols>
    <col min="1" max="1" width="8.7109375" style="3"/>
    <col min="2" max="2" width="6.85546875" style="84" customWidth="1"/>
    <col min="3" max="3" width="53.28515625" style="84" customWidth="1"/>
    <col min="4" max="4" width="79" style="84" customWidth="1"/>
    <col min="5" max="5" width="58.85546875" style="84" customWidth="1"/>
    <col min="6" max="6" width="129" style="84" customWidth="1"/>
    <col min="7" max="7" width="5" style="84" customWidth="1"/>
    <col min="8" max="8" width="7.7109375" style="84" bestFit="1" customWidth="1"/>
    <col min="9" max="9" width="43.140625" style="84" customWidth="1"/>
    <col min="10" max="10" width="62.28515625" style="84" customWidth="1"/>
    <col min="11" max="11" width="100.85546875" style="84" customWidth="1"/>
    <col min="12" max="12" width="81.7109375" style="84" customWidth="1"/>
    <col min="13" max="15" width="53.28515625" style="84" customWidth="1"/>
    <col min="16" max="17" width="8.7109375" style="84"/>
    <col min="18" max="18" width="47.85546875" style="84" customWidth="1"/>
    <col min="19" max="20" width="73.140625" style="84" customWidth="1"/>
    <col min="21" max="21" width="19.7109375" style="84" hidden="1" customWidth="1" outlineLevel="1"/>
    <col min="22" max="22" width="19.7109375" style="84" customWidth="1" collapsed="1"/>
    <col min="23" max="23" width="73.140625" style="84" customWidth="1"/>
    <col min="24" max="16384" width="8.7109375" style="3"/>
  </cols>
  <sheetData>
    <row r="1" spans="1:23">
      <c r="B1" s="3"/>
      <c r="C1" s="3"/>
      <c r="D1" s="3"/>
      <c r="E1" s="3"/>
      <c r="F1" s="3"/>
      <c r="G1" s="3"/>
      <c r="H1" s="3"/>
      <c r="I1" s="3"/>
      <c r="J1" s="3"/>
      <c r="K1" s="3"/>
      <c r="L1" s="3"/>
      <c r="M1" s="3"/>
      <c r="N1" s="3"/>
      <c r="O1" s="3"/>
      <c r="P1" s="3"/>
      <c r="Q1" s="3"/>
      <c r="R1" s="3"/>
      <c r="S1" s="3"/>
      <c r="T1" s="3"/>
      <c r="U1" s="3"/>
      <c r="V1" s="3"/>
      <c r="W1" s="3"/>
    </row>
    <row r="2" spans="1:23" s="4" customFormat="1" hidden="1" outlineLevel="1">
      <c r="A2" s="8"/>
      <c r="B2" s="2" t="s">
        <v>182</v>
      </c>
      <c r="C2" s="8"/>
      <c r="D2" s="8"/>
      <c r="E2" s="8"/>
      <c r="F2" s="8"/>
      <c r="G2" s="8"/>
      <c r="H2" s="8"/>
      <c r="I2" s="8"/>
      <c r="J2" s="8"/>
      <c r="K2" s="8"/>
      <c r="L2" s="8"/>
      <c r="M2" s="8"/>
      <c r="N2" s="8"/>
      <c r="O2" s="8"/>
      <c r="P2" s="8"/>
      <c r="Q2" s="8"/>
      <c r="R2" s="8"/>
      <c r="S2" s="8"/>
      <c r="T2" s="8"/>
      <c r="U2" s="8"/>
      <c r="V2" s="8"/>
      <c r="W2" s="8"/>
    </row>
    <row r="3" spans="1:23" s="4" customFormat="1" collapsed="1">
      <c r="A3" s="8"/>
      <c r="B3" s="2" t="s">
        <v>183</v>
      </c>
      <c r="C3" s="8"/>
      <c r="D3" s="8"/>
      <c r="E3" s="8"/>
      <c r="F3" s="8"/>
      <c r="G3" s="8"/>
      <c r="H3" s="8"/>
      <c r="I3" s="8"/>
      <c r="J3" s="8"/>
      <c r="K3" s="8"/>
      <c r="L3" s="8"/>
      <c r="M3" s="8"/>
      <c r="N3" s="8"/>
      <c r="O3" s="8"/>
      <c r="P3" s="8"/>
      <c r="Q3" s="8"/>
      <c r="R3" s="8"/>
      <c r="S3" s="8"/>
      <c r="T3" s="8"/>
      <c r="U3" s="8"/>
      <c r="V3" s="8"/>
      <c r="W3" s="8"/>
    </row>
    <row r="4" spans="1:23" s="4" customFormat="1"/>
    <row r="5" spans="1:23" s="4" customFormat="1">
      <c r="B5" s="211" t="s">
        <v>184</v>
      </c>
      <c r="C5" s="211"/>
      <c r="D5" s="211"/>
      <c r="E5" s="211"/>
      <c r="F5" s="211"/>
      <c r="H5" s="211" t="s">
        <v>185</v>
      </c>
      <c r="I5" s="211"/>
      <c r="J5" s="211"/>
      <c r="K5" s="211"/>
      <c r="L5" s="211"/>
      <c r="M5" s="211"/>
      <c r="N5" s="211"/>
      <c r="O5" s="130"/>
      <c r="Q5" s="211" t="s">
        <v>186</v>
      </c>
      <c r="R5" s="211"/>
      <c r="S5" s="211"/>
      <c r="T5" s="211"/>
      <c r="U5" s="211"/>
      <c r="V5" s="211"/>
      <c r="W5" s="211"/>
    </row>
    <row r="6" spans="1:23" s="4" customFormat="1"/>
    <row r="7" spans="1:23" s="4" customFormat="1" ht="52.15">
      <c r="B7" s="79" t="s">
        <v>74</v>
      </c>
      <c r="C7" s="79" t="s">
        <v>77</v>
      </c>
      <c r="D7" s="79" t="s">
        <v>187</v>
      </c>
      <c r="E7" s="79" t="s">
        <v>188</v>
      </c>
      <c r="F7" s="79" t="s">
        <v>189</v>
      </c>
      <c r="G7" s="80"/>
      <c r="H7" s="79" t="s">
        <v>74</v>
      </c>
      <c r="I7" s="79" t="s">
        <v>77</v>
      </c>
      <c r="J7" s="157" t="s">
        <v>187</v>
      </c>
      <c r="K7" s="157" t="s">
        <v>188</v>
      </c>
      <c r="L7" s="79" t="s">
        <v>189</v>
      </c>
      <c r="M7" s="79" t="s">
        <v>190</v>
      </c>
      <c r="N7" s="79" t="s">
        <v>191</v>
      </c>
      <c r="O7" s="79" t="s">
        <v>192</v>
      </c>
      <c r="P7" s="80"/>
      <c r="Q7" s="79" t="s">
        <v>74</v>
      </c>
      <c r="R7" s="79" t="s">
        <v>77</v>
      </c>
      <c r="S7" s="79" t="s">
        <v>193</v>
      </c>
      <c r="T7" s="79" t="s">
        <v>194</v>
      </c>
      <c r="U7" s="79"/>
      <c r="V7" s="79" t="s">
        <v>190</v>
      </c>
      <c r="W7" s="79" t="s">
        <v>191</v>
      </c>
    </row>
    <row r="8" spans="1:23" ht="409.6">
      <c r="B8" s="81" t="s">
        <v>195</v>
      </c>
      <c r="C8" s="82" t="s">
        <v>196</v>
      </c>
      <c r="D8" s="158" t="s">
        <v>197</v>
      </c>
      <c r="E8" s="158" t="str">
        <f>F8</f>
        <v xml:space="preserve">To begin adopting gender equality as a strategic goal with the project or by the partner, you may consider conducting a gender analysis (see the IDH Gender Toolkit for an example) and using this to inform the design of project or partner interventions. In addition, together with the partner(s) define how you can measure progress towards your strategic gender goals and set relevant targets (e.g. how many male and female customers/farmers they aim to reach and/or how they want to support male and female employees), and create a plan that will help them achieve that target, recognizing that this may require a tailored approach for both men and women. If the partner needs additional convincing on the need to work on gender equality, you could provide other IDH resources on the business case for gender equality (e.g., "Section 1: Context on the tool" in the accompanying tool PowerPoint, IDH Gender Toolkit, other business case materials for your sector, available online). </v>
      </c>
      <c r="F8" s="158" t="s">
        <v>198</v>
      </c>
      <c r="H8" s="81" t="s">
        <v>199</v>
      </c>
      <c r="I8" s="82" t="s">
        <v>200</v>
      </c>
      <c r="J8" s="158" t="s">
        <v>201</v>
      </c>
      <c r="K8" s="158" t="str">
        <f>L8</f>
        <v>To help the IDH partner or project begin allocating resources towards their gender strategy, you may consider suggesting one or more of the following recommendations:
· Clearly outline the activities underlying the gender strategy that will be budgeted, for example, capacity and skills enhancement of workers or facilitating access to inputs for female customers
· Expand the technical capacity of staff on gender issues and the strategic approach through dedicated skills-building and training
· Reallocate staff time, tasks, and resources to support execution of the gender strategy, including by designating a technical staff member to drive the gender strategy and serve as the strategic focal point
· For partners, determine staff perceptions on the value of the gender strategy (e.g., through an anonymous survey), and communicate business case for resourcing it
· Clarify the amount of time and resources informally allocated to the gender strategy in order to develop an estimated budget for the gender strategy workload</v>
      </c>
      <c r="L8" s="158" t="s">
        <v>202</v>
      </c>
      <c r="M8" s="158" t="s">
        <v>203</v>
      </c>
      <c r="N8" s="158" t="s">
        <v>204</v>
      </c>
      <c r="O8" s="158" t="str">
        <f>N8</f>
        <v>Given that gender equality is not a strategic goal that the partner/project communicates about, the partner is not yet ready to answer the question on the right. Please go back to Step 1 and share the high-level guidance provided on column H.</v>
      </c>
      <c r="Q8" s="81" t="s">
        <v>205</v>
      </c>
      <c r="R8" s="85" t="s">
        <v>206</v>
      </c>
      <c r="S8" s="86" t="s">
        <v>207</v>
      </c>
      <c r="T8" s="86" t="str">
        <f>$H$10</f>
        <v>2.1.0</v>
      </c>
      <c r="U8" s="86"/>
      <c r="V8" s="158" t="s">
        <v>208</v>
      </c>
      <c r="W8" s="158" t="s">
        <v>209</v>
      </c>
    </row>
    <row r="9" spans="1:23" ht="382.9">
      <c r="B9" s="81" t="s">
        <v>210</v>
      </c>
      <c r="C9" s="87" t="s">
        <v>211</v>
      </c>
      <c r="D9" s="158" t="s">
        <v>212</v>
      </c>
      <c r="E9" s="158" t="str">
        <f t="shared" ref="E9:E13" si="0">F9</f>
        <v>To begin collecting sex disaggregated data in the project or by the partner, you may consider the following:
· Collect gender-disaggregated data on employee recruitment, pay, promotion, skills training, and turnover
· Collect gender-disaggregated data on male and female customers
· Collect data to help understand the different roles, needs and priorities of men and women and use this to inform interventions</v>
      </c>
      <c r="F9" s="159" t="s">
        <v>213</v>
      </c>
      <c r="H9" s="81" t="s">
        <v>214</v>
      </c>
      <c r="I9" s="82" t="s">
        <v>215</v>
      </c>
      <c r="J9" s="158" t="s">
        <v>216</v>
      </c>
      <c r="K9" s="158" t="str">
        <f>L9</f>
        <v>To begin tracking progress on the partner or project's gender strategy, you may consider one or more of the following recommendations:
· Develop a Theory of Change to identify the change pathways within the gender equality strategy and support communication, monitoring and attention for the gender strategy. 
· Identify measurable indicators that connect to priorities or outcomes established in the gender strategy (and Theory of Change) such as the proportion of female employees that have been able to participate in company training, the ratio of income between female and male employees, etc.  
· Allocate resources for measuring and assessing progress on gender-related KPIs (e.g., proportion of women trained or accessing inputs)
· Establish reporting mechanisms to publicly track progress against gender-related KPIs
· Establish a monitoring and evaluation framework to track progress on gender-strategic KPIs, and strengthen staff capacity to utilize it</v>
      </c>
      <c r="L9" s="158" t="s">
        <v>217</v>
      </c>
      <c r="M9" s="158" t="s">
        <v>203</v>
      </c>
      <c r="N9" s="158" t="s">
        <v>204</v>
      </c>
      <c r="O9" s="158" t="str">
        <f t="shared" ref="O9:O22" si="1">N9</f>
        <v>Given that gender equality is not a strategic goal that the partner/project communicates about, the partner is not yet ready to answer the question on the right. Please go back to Step 1 and share the high-level guidance provided on column H.</v>
      </c>
      <c r="Q9" s="81" t="s">
        <v>218</v>
      </c>
      <c r="R9" s="85" t="s">
        <v>219</v>
      </c>
      <c r="S9" s="86" t="s">
        <v>220</v>
      </c>
      <c r="T9" s="86" t="str">
        <f>$H$10</f>
        <v>2.1.0</v>
      </c>
      <c r="U9" s="86"/>
      <c r="V9" s="158" t="s">
        <v>208</v>
      </c>
      <c r="W9" s="158" t="s">
        <v>209</v>
      </c>
    </row>
    <row r="10" spans="1:23" ht="409.6">
      <c r="B10" s="81" t="s">
        <v>221</v>
      </c>
      <c r="C10" s="85" t="s">
        <v>222</v>
      </c>
      <c r="D10" s="158" t="s">
        <v>223</v>
      </c>
      <c r="E10" s="158" t="str">
        <f>F10</f>
        <v>To begin putting in place and/or implementing policies or practices to make the workplace more inclusive, you may consider:
· Assessing current recruitment, retention, and advancement practices and diagnose where there might be challenges 
· Install no tolerance policies on violence and (sexual) harassment and put in safeguards and reporting mechanisms. This includes providing training for the people responsible for dealing with complaints so they know how to handle them sensitively and appropriately. 
· Provide training for all employees of the partner or the partner workplaces on violence or sexual harassment at the workplace and in external settings
· Broadly disseminate zero tolerance policy/attitude and ensure employees know how to report if they experience violence or (sexual) harassment.</v>
      </c>
      <c r="F10" s="158" t="s">
        <v>224</v>
      </c>
      <c r="H10" s="81" t="s">
        <v>225</v>
      </c>
      <c r="I10" s="87" t="s">
        <v>226</v>
      </c>
      <c r="J10" s="158" t="s">
        <v>227</v>
      </c>
      <c r="K10" s="158" t="str">
        <f t="shared" ref="K10:K23" si="2">L10</f>
        <v>To help the IDH partner better collect and analyze sex-disaggregated employee data, you may consider suggesting the following recommendations: 
· Begin collecting data on staff recruitment and retention among women and men to understand where there might be opportunities to better support employees, reduce turnover, and ultimately save recruiting costs (e.g., data on promotions, leadership breakdown, and training)
· Analyze salaries and rates of promotion by gender, in order to identify any discrepancies where employees are not paid equally for equal work</v>
      </c>
      <c r="L10" s="159" t="s">
        <v>228</v>
      </c>
      <c r="M10" s="159" t="s">
        <v>229</v>
      </c>
      <c r="N10" s="158" t="s">
        <v>230</v>
      </c>
      <c r="O10" s="158" t="str">
        <f t="shared" si="1"/>
        <v>Given the partner/project does not collect sex-disaggregated data, they are not yet ready to answer the question on the right. Please go back to Step 1 and share the high-level guidance provided on column H.</v>
      </c>
      <c r="Q10" s="81" t="s">
        <v>231</v>
      </c>
      <c r="R10" s="85" t="s">
        <v>232</v>
      </c>
      <c r="S10" s="86" t="s">
        <v>233</v>
      </c>
      <c r="T10" s="86" t="str">
        <f>$H$10</f>
        <v>2.1.0</v>
      </c>
      <c r="U10" s="86"/>
      <c r="V10" s="158" t="s">
        <v>208</v>
      </c>
      <c r="W10" s="158" t="s">
        <v>209</v>
      </c>
    </row>
    <row r="11" spans="1:23" ht="409.6">
      <c r="B11" s="81" t="s">
        <v>234</v>
      </c>
      <c r="C11" s="90" t="s">
        <v>235</v>
      </c>
      <c r="D11" s="158" t="s">
        <v>236</v>
      </c>
      <c r="E11" s="158" t="str">
        <f t="shared" si="0"/>
        <v>To begin adopting inclusive consultations and using this to tailor intervention design, here are a number of recommendations for consideration:
ENCOURAGE EQUAL CONSULTATION BY GENDER
· Identify and address the barriers to women's participation in consultative sessions, including unequal outreach (e.g., inviting more men than women), norms or stereotypes inhibiting women's mobility or participation (e.g. travel at night, sitting with men), literacy, time poverty (e.g. women’s household responsibilities may make it harder to attend), digital divisions, etc. and make adjustments accordingly to ensure both men and women are able to attend. 
· Identify the program representatives able to attract a diverse group to consultations, trainings etc.,  (e.g., reviewing by data on workshop attendance m/f) and capture any lessons on why/how they are able to do this
· Identify women's needs and preferences in terms of meeting times, location or format, and tailor consultations to meet these needs and preferences
· Consult women and men about norms around movement (e.g., women need permission from  husband to travel) and access to different types of transportation (e.g., bicycles, animals) to better understand preferences and needs around meeting time, location or format
· Consider applying participatory methods and formats where women and other potentially marginalized voices will be empowered to speak first and freely, such as gendered breakout groups or single-gender consultations
· Consult women and men on needs, access, preferences and opportunities related to project activities (e.g. on equipment - desired activities for mechanization and necessary physical features of equipment) and other inputs (e.g.,  taste, maturation, yields of seeds). Bear in mind that technology solutions may be dominated by men and may not reach women.
· [For fin. services] Consult women and men about their spending patterns, sources of income, harvest seasons, financial goals, level of financial literacy, need for credit, etc. to design products that best meet their needs
· Consult women and men about norms related to access to financial services (e.g., ability to travel independently to the bank; need of husband to co-sign a loan, need for ID, land ownership etc) to understand potential constraints and use this to inform the intervention design
· Consider how differences in gender roles, expectations, identities, and access/ownership/use of assets affects mobility, time use, access to markets, and decision-making and use this to inform intervention design
COLLECT AND ANALYZE DATA
· Track farm-level metrics (e.g., income, yield) of women and men separately to understand any gaps, including data on women's access to productive inputs, finance, and skill-building, and whether your adjustments are helping women participate / gain access. If not, consider why not and make further adjustments.
·  Analyze gender-disaggregated data (e.g., age, socio-economic status, crops, access/control over household resources (including labour, control over household income, willingness/ability to adopt new tech)), when making decisions around service delivery or intervention design. Bear in mind that technology is often seen as a male domain and there may be additional barriers to women’s access that need to be considered for technology solutions to reach women.
· Use qualitative methods (e.g., open-ended surveys, time-use diaries, and focus groups) to understand norms around women’s and men’s ownership, use, and control over assets (e.g., equipment, land, mobile phones) and division of gender roles (e.g in the household, in the farm). E.g. Women may not have use of or own a phone and their access may not be private so this should be considered.
· Use data on difference in women’s and men’s needs and preferences (e.g., cash flows, expenditure types), to inform and adjust interventions, activities and project design. Ensure staff involved in the design and delivery are aware of these lessons and difference so that they can incorporate them into their work</v>
      </c>
      <c r="F11" s="158" t="s">
        <v>237</v>
      </c>
      <c r="H11" s="81" t="s">
        <v>238</v>
      </c>
      <c r="I11" s="87" t="s">
        <v>239</v>
      </c>
      <c r="J11" s="158" t="s">
        <v>227</v>
      </c>
      <c r="K11" s="158" t="str">
        <f>L11</f>
        <v xml:space="preserve">To begin collecting and analyzing data on customers, you may consider one or more of the following recommendations:
· Collect data on the number of male and female customers, types of purchases made by each, and size of purchases to better understand consumption patterns and preferences that can help to better serve customers. Use this to tailor products to male and female customers, helping ensure that women's needs are met (e.g smaller, less expensive packets).
· Collect data on project/partner staff's ability to reach male and female customers (e.g., data on male and female workshop attendance) to identify those able to attract a diverse group and capture and disseminate any lessons on why/how they are able to do this.
· Track metrics (e.g., income, yield, household responsibilities and care burden, time spent collecting fuel/water) of women and men separately to understand any gaps (e.g., skills, access to productive inputs, access to finance)
· Collect and analyze data about women and men (e.g., on household type, age, socio-economic status, crops grown, typical labour provided, access to and control over household resources (including labour), and willingness and opportunity to adopt new technologies), when making decisions about how to improve the design of services or products 
· Use qualitative methods (e.g., open-ended surveys, time-use diaries, and focus groups) to understand norms around women’s and men’s asset ownership, use, and control (e.g., equipment, land, mobile phones) and adopt interventions to facilitate women's access, adoption and attendance
· Where data / information has been collected about how women and men’s needs and preferences may be different (e.g., cash flow), ensure staff involved in design and delivery are aware of these lessons so that they can incorporate them into their work </v>
      </c>
      <c r="L11" s="158" t="s">
        <v>240</v>
      </c>
      <c r="M11" s="159" t="s">
        <v>229</v>
      </c>
      <c r="N11" s="158" t="s">
        <v>230</v>
      </c>
      <c r="O11" s="158" t="str">
        <f t="shared" si="1"/>
        <v>Given the partner/project does not collect sex-disaggregated data, they are not yet ready to answer the question on the right. Please go back to Step 1 and share the high-level guidance provided on column H.</v>
      </c>
      <c r="Q11" s="81" t="s">
        <v>241</v>
      </c>
      <c r="R11" s="94" t="s">
        <v>242</v>
      </c>
      <c r="S11" s="86" t="s">
        <v>243</v>
      </c>
      <c r="T11" s="86" t="str">
        <f>$H$10</f>
        <v>2.1.0</v>
      </c>
      <c r="U11" s="86"/>
      <c r="V11" s="158" t="s">
        <v>208</v>
      </c>
      <c r="W11" s="158" t="s">
        <v>209</v>
      </c>
    </row>
    <row r="12" spans="1:23" ht="409.6">
      <c r="B12" s="81" t="s">
        <v>244</v>
      </c>
      <c r="C12" s="91" t="s">
        <v>245</v>
      </c>
      <c r="D12" s="158" t="s">
        <v>246</v>
      </c>
      <c r="E12" s="158" t="str">
        <f t="shared" si="0"/>
        <v>To start tailoring project or parnter inerventions, services and products, here are a number of recommendations for consideration:
HOW TO ACCOUNT FOR GENDERED ACCESS TO RESOURCES
· Design products, services, trainings, mobile tech., and documents (e.g., contracts) that can be understood and used by customers with different literacy levels (e.g., audio/ visual tools, simple, non-technical language) and which can be accessed remotely
· When developing mobile solutions, explore any differences in men’s and women’s literacy, access to mobile phones, and ability to pay in order to understand how to increase likelihood of adoption and adapt intervention accordingly
· Investigate factors of productivity (e.g., seeds, irrigation) and market access to understand differences in income based on gender and identify actions for improvement in equalized access, including allowing participants to work on land that they do not own
· Ensure meetings are held in safe and socially acceptable spaces for both men and women (e.g., adequate bathroom facilities), at hours/times that are convenient to men and women, and with child-care during the meeting as necessary
· Explicitly market/communicate events to both men and women (e.g., by contacting women through existing networks, encouraging men to invite women), use inclusive marketing materials (e.g., photos of both men and women), and work with leaders of cooperatives to address norms limiting men’s and women’s participation (e.g., by setting gender targets)
· Offer formal training (technical and leadership) as part of service or product delivery in order to overcome gendered skill gaps
· Hold shorter trainings, timed around men’s and women’s existing responsibilities (e.g., childcare) 
· Develop participatory audio or visual-based trainings and information (e.g., field demonstrations, radio programs) to account for different literacy levels and learning needs
INPUT PROVISION
· When developing labour-saving technologies, consider different physical constraints of men and women, and norms that may make men or women uncomfortable when using certain technologies (e.g., women may not feel comfortable pumping water with legs) and the fact that technology solutions may not reach women.
· Develop inputs products that are appropriately-sized to the needs of men and women (e.g., develop smaller, cheaper seeds and fertilizer packages for those using smaller amounts) and accommodate the mobility restraints women face (by making them available locally)
· Bundle inputs provision with training specific to known skills gaps for women and men (e.g., negotiating skills, (financial) literacy programs, agronomic training), with (women’s) savings groups and discussions on household decision making. Ensure women are routinely invited to skills trainings and that it is not just given to the men / landowners.
· Align timing of inputs purchases with men’s and women’s typical cash flows (e.g., taking into account school fees) or harvest seasons
FINANCIAL SERVICES
· Align terms of loans (e.g., loan duration, frequency of payments) with men’s and women’s typical cash flows (e.g., taking into account school fees) or harvest seasons and ensure that the criteria recognize the different positions of women and men. E.g. if loans are contingent on land ownership or ID, women may not be able to meet this. Work with financial institutions to adapt entry criteria. 
· Use low-tech mobile technology/branchless banking approaches to reduce number of in-person bank trips required for those needing more flexibility
· Include financial and digital literacy programs as a part of financial services programs to enable more women and men to participate</v>
      </c>
      <c r="F12" s="158" t="s">
        <v>247</v>
      </c>
      <c r="H12" s="81" t="s">
        <v>248</v>
      </c>
      <c r="I12" s="85" t="s">
        <v>249</v>
      </c>
      <c r="J12" s="158" t="s">
        <v>250</v>
      </c>
      <c r="K12" s="158" t="str">
        <f t="shared" si="2"/>
        <v>To help establish procedures to support victims of violence and/or harassment, you may consider one or more of the following recommendations
· Develop and implement safe reporting procedures for victims of violence and/or harassment (e.g., trusted advisors - appointed members of staff survivors can confide in - emergency hotlines, comment boxes for anonymous reporting, gender committees) for employees as well as individuals engaged by employers/associations/cooperatives engaged in the project (e.g., community members, smallholder farms);
· Regularly review and update disciplinary procedures, and conduct organization-wide training on violence or sexual harassment at the workplace and in external settings.
· Ensure employees involved in these procedures are trained to handle different potential cases and that whistle-blowing measures are in place to assure trust and transparency
· Put in place sensitization and training measures for all staff</v>
      </c>
      <c r="L12" s="158" t="s">
        <v>251</v>
      </c>
      <c r="M12" s="158" t="s">
        <v>252</v>
      </c>
      <c r="N12" s="158" t="s">
        <v>253</v>
      </c>
      <c r="O12"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2" s="81" t="s">
        <v>254</v>
      </c>
      <c r="R12" s="91" t="s">
        <v>255</v>
      </c>
      <c r="S12" s="86" t="s">
        <v>220</v>
      </c>
      <c r="T12" s="86" t="str">
        <f>$H$11</f>
        <v>2.2.0</v>
      </c>
      <c r="U12" s="86"/>
      <c r="V12" s="158" t="s">
        <v>256</v>
      </c>
      <c r="W12" s="158" t="s">
        <v>257</v>
      </c>
    </row>
    <row r="13" spans="1:23" ht="409.6">
      <c r="B13" s="81" t="s">
        <v>258</v>
      </c>
      <c r="C13" s="92" t="s">
        <v>259</v>
      </c>
      <c r="D13" s="158" t="s">
        <v>260</v>
      </c>
      <c r="E13" s="158" t="str">
        <f t="shared" si="0"/>
        <v>In order to strengthen the partner or projects gender-intentional/transformative services and products here are a number of recommendations for consideration:
GENERAL
· Assign contracts to individuals within households and/or joint contracts instead of only to household heads
· Support women's self-help groups and women's collectives as a mechanism for greater autonomy, leadership, and decision-making power. This may include supporting women to establish collectives, encouraging them to use their collective as a platform for (community) representation, by supporting the women’s groups to establish VSLAs/savings groups etc.
· Ensure women are able to benefit from income increases resulting from assets (e.g., by sending payments directly to women’s bank accounts or finding other ways to ensure the money directly reaches women if they don’t have bank accounts) and by facilitating discussions around household decision making
FACILITATE WOMEN'S AGENCY AND LEADERSHIP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 Encourage association membership, leadership, and access to decision-making based on participation in value chains (e.g., through production) instead of access factors such as land titles in order to encourage women to join. Also consider setting up women’s collectives or linking to existing women’s groups to provide a channel for women’s voices to be heard. 
INPUT PROVISION
· Support women and men to access the equipment needed to participate by enabling assets rental, and/or group ownership, and removing barriers that might prevent women from benefiting from these assets (e.g. lack of knowledge/training, distance to acquire assets, credit, ID, etc.)
· Sell inputs directly to both men and women customers, whether or not they are the household heads or not, and tailor timing and length of trainings on application of inputs to men’s and women’s existing responsibilities (e.g., childcare) 
FINANCIAL SERVICES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 or working with financial institutions to remove these barriers.</v>
      </c>
      <c r="F13" s="158" t="s">
        <v>261</v>
      </c>
      <c r="H13" s="81" t="s">
        <v>262</v>
      </c>
      <c r="I13" s="85" t="s">
        <v>263</v>
      </c>
      <c r="J13" s="158" t="s">
        <v>264</v>
      </c>
      <c r="K13" s="158" t="str">
        <f>L13</f>
        <v>To help the IDH partner / project partners promote a diverse staff in which women are well repesented, you may consider suggesting they assess the current recruitment, retention, and advancement practices and diagnose where there might be challenges. For example:
· When recruiting, make clear that both women and men have an equal opportunity to apply and be considered for a job (e.g., explicitly stating this in recruitment materials or conversations, featuring photos of both women and men in job advertisement, partnering with local education institutions to target both female and male students) and support women’s promotion opportunities.
· Develop policies to support diversity and inclusion in the organization – across hiring, pay, training, promotion opportunities etc.
· Recruit and train both women and men to serve as leaders of marketing groups, outgrower schemes, agri-preneurs, contract committees etc.</v>
      </c>
      <c r="L13" s="158" t="s">
        <v>265</v>
      </c>
      <c r="M13" s="158" t="s">
        <v>252</v>
      </c>
      <c r="N13" s="158" t="s">
        <v>253</v>
      </c>
      <c r="O13"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3" s="81" t="s">
        <v>266</v>
      </c>
      <c r="R13" s="92" t="s">
        <v>267</v>
      </c>
      <c r="S13" s="86" t="s">
        <v>268</v>
      </c>
      <c r="T13" s="86" t="str">
        <f>$H$11</f>
        <v>2.2.0</v>
      </c>
      <c r="U13" s="86"/>
      <c r="V13" s="158" t="s">
        <v>256</v>
      </c>
      <c r="W13" s="158" t="s">
        <v>257</v>
      </c>
    </row>
    <row r="14" spans="1:23" ht="313.14999999999998">
      <c r="H14" s="81" t="s">
        <v>269</v>
      </c>
      <c r="I14" s="85" t="s">
        <v>270</v>
      </c>
      <c r="J14" s="158" t="s">
        <v>264</v>
      </c>
      <c r="K14" s="158" t="str">
        <f t="shared" si="2"/>
        <v>To help the IDH partner / project establish fair wage and equal pay and opportunities for men and women, you may consider suggesting one or more of the following recommendations:
· Assess the gap between current wages and a living wage, using the IDH Salary Matrix for living wage v2.0
· Conduct a pay and promotion review/audit to determine whether men and women receive equal pay for 'equal work'; whether gender affects promotions; and investigate the causes of pay and promotion differentials. Put in place measures to rectify any differences in pay or promotion opportunities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v>
      </c>
      <c r="L14" s="158" t="s">
        <v>271</v>
      </c>
      <c r="M14" s="158" t="s">
        <v>252</v>
      </c>
      <c r="N14" s="158" t="s">
        <v>253</v>
      </c>
      <c r="O14" s="158" t="str">
        <f t="shared" si="1"/>
        <v>Given the partner does not yet have policies and practices to make the workplace inclusive for both women and men, the partner is not yet ready to answer the question on the right. Please go back to Step 1 and share the high-level guidance provided on column H.</v>
      </c>
      <c r="Q14" s="81" t="s">
        <v>272</v>
      </c>
      <c r="R14" s="92" t="s">
        <v>273</v>
      </c>
      <c r="S14" s="86" t="s">
        <v>233</v>
      </c>
      <c r="T14" s="86" t="str">
        <f>$H$11</f>
        <v>2.2.0</v>
      </c>
      <c r="U14" s="86"/>
      <c r="V14" s="158" t="s">
        <v>256</v>
      </c>
      <c r="W14" s="158" t="s">
        <v>257</v>
      </c>
    </row>
    <row r="15" spans="1:23" ht="139.15">
      <c r="H15" s="81" t="s">
        <v>274</v>
      </c>
      <c r="I15" s="90" t="s">
        <v>275</v>
      </c>
      <c r="J15" s="158" t="s">
        <v>276</v>
      </c>
      <c r="K15" s="158" t="str">
        <f>L15</f>
        <v>To help improve partner/project consultations with women (e.g. on service delivery), you may consider suggesting one or more of the following recommendations:
· Identify women's needs and preferences in terms of meeting times, location or format, and tailor consultations to meet these needs and preferences
· Consider applying participatory methods and formats where women and other potentially marginalized voices will be empowered to speak first and freely, such as gendered breakout groups or single-gender consultations</v>
      </c>
      <c r="L15" s="158" t="s">
        <v>277</v>
      </c>
      <c r="M15" s="158" t="s">
        <v>278</v>
      </c>
      <c r="N15" s="158" t="s">
        <v>279</v>
      </c>
      <c r="O15" s="158" t="str">
        <f t="shared" si="1"/>
        <v>Given the partner does not consult female customers when designing products and services, they are not yet ready to answer the question on the right. Please go back to Step 1 and share the high-level guidance provided on column H.</v>
      </c>
    </row>
    <row r="16" spans="1:23" ht="409.6">
      <c r="H16" s="81" t="s">
        <v>280</v>
      </c>
      <c r="I16" s="91" t="s">
        <v>281</v>
      </c>
      <c r="J16" s="158" t="s">
        <v>264</v>
      </c>
      <c r="K16" s="158" t="str">
        <f t="shared" si="2"/>
        <v>To help ensure product marketing and delivery meets the needs and preferences of women, you may consider one or more of the following recommendations:
GENERAL
· Ensure meetings are held in spaces are safe and socially acceptable for both men and women (e.g., space to carry children and goods, adequate bathroom facilities) and at hours/times that are convenient to men and women 
· Facilitate child-care arrangements during the time of the meeting
· Explicitly market events to both men and women (e.g., by contacting women through existing networks, encouraging men to invite women)
· Ensure marketing materials are inclusive of men and women (e.g., photos of both men and women, field demonstrations, radio programs)
· Ensure trainings, relevant documents (e.g., contracts), and mobile technologies can be understood by customers with different levels of literacy (e.g., use audio and visual tools, simple language)
· Develop options for men and women who need to access products/services and info remotely (e.g., through field visits, mobile phones) to allow those needing more flexibility
INPUT PROVISION
· Hold shorter trainings on application of inputs, timed around men’s and women’s existing responsibilities (e.g., childcare) to allow those needing more flexibility
· Enable men and women to access inputs (including labour pools) and relevant information remotely (e.g., through field visits, mobile phones) to allow those needing more flexibility
FINANCIAL SERVICES
· Issue joint loans to spread risk between family members
· Use low-tech mobile technology/branchless banking approaches to reduce number of in-person bank trips required for those needing more flexibility
· Include financial and digital literacy programs as a part of financial services programs to enable more women and men to participate.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v>
      </c>
      <c r="L16" s="158" t="s">
        <v>282</v>
      </c>
      <c r="M16" s="158" t="s">
        <v>283</v>
      </c>
      <c r="N16" s="158" t="s">
        <v>284</v>
      </c>
      <c r="O16" s="158" t="str">
        <f>N16</f>
        <v>Given the partner/project does not tailor their services based on women's needs and preference, they are not yet ready to answer the question on the right. Please go back to Step 1 and share the high-level guidance provided on column H.</v>
      </c>
    </row>
    <row r="17" spans="8:16" ht="156.6">
      <c r="H17" s="81" t="s">
        <v>285</v>
      </c>
      <c r="I17" s="91" t="s">
        <v>286</v>
      </c>
      <c r="J17" s="158" t="s">
        <v>264</v>
      </c>
      <c r="K17" s="158" t="str">
        <f t="shared" si="2"/>
        <v>To help ensure products and services can be accessed by individuals of all literacy levels, you may consider one or more of the following recommendations:
· Design products and services to account for literacy constraints (e.g., readability, use of technical language), so that they can be understood and used by customers with different literacy levels (e.g., use audio and visual tools, simple, straightforward language)
· Offer formal training (technical and leadership) as part of service or product delivery in order to overcome gendered skill gaps</v>
      </c>
      <c r="L17" s="158" t="s">
        <v>287</v>
      </c>
      <c r="M17" s="158" t="s">
        <v>283</v>
      </c>
      <c r="N17" s="158" t="s">
        <v>284</v>
      </c>
      <c r="O17" s="158" t="str">
        <f t="shared" si="1"/>
        <v>Given the partner/project does not tailor their services based on women's needs and preference, they are not yet ready to answer the question on the right. Please go back to Step 1 and share the high-level guidance provided on column H.</v>
      </c>
    </row>
    <row r="18" spans="8:16" ht="409.6">
      <c r="H18" s="81" t="s">
        <v>288</v>
      </c>
      <c r="I18" s="91" t="s">
        <v>289</v>
      </c>
      <c r="J18" s="158" t="s">
        <v>264</v>
      </c>
      <c r="K18" s="158" t="str">
        <f>L18</f>
        <v>To help ensure equal access to services and products for men and women, you may consider one or more of the following recommendations:
GENERAL
· Design contracts to address women’s and men’s potential literacy constraints (e.g., readability, use of technical language) to make it easier for customers to participate
· Assign contracts to individuals within households and/or joint contracts instead of only to household heads
· Consider allowing participants to work on land that they do not own
· Support women and men's access to driver's licenses / IDs if needed to participate or review/remove this requirement so women are not excluded
INPUT PROVISION
· Support women and men to access the equipment needed to participate by enabling assets rental, and/or group ownership. Linking access to equipment to women's groups and VSLAs will help remove their access barriers and ensure group accountability for the equipment
FINANCIAL SERVICES
· Explore innovative credit scoring mechanisms that do not require formal credit histories (e.g., psychometric data that forecasts borrowers’ likelihood of default) or ID requirements so that groups that have been previously excluded from banking have an opportunity to access financial services
· Where risk is a concern, bundle loans with encouraged savings programs to decrease risk of default (see above on women's groups and VSLAs)
· Support women and men in getting the necessary IDs for accessing financial services and/or rely on innovative/alternative IDs (e.g., co-sponsoring biometric ID registration with a bank partner), encouraging the financial insitution to remove/adjust their standard access criteria.
· Explore use of landless collateral or non-collateralized loans in cases where land ownership prevents some groups from participating</v>
      </c>
      <c r="L18" s="158" t="s">
        <v>290</v>
      </c>
      <c r="M18" s="158" t="s">
        <v>283</v>
      </c>
      <c r="N18" s="158" t="s">
        <v>284</v>
      </c>
      <c r="O18" s="158" t="str">
        <f t="shared" si="1"/>
        <v>Given the partner/project does not tailor their services based on women's needs and preference, they are not yet ready to answer the question on the right. Please go back to Step 1 and share the high-level guidance provided on column H.</v>
      </c>
    </row>
    <row r="19" spans="8:16" ht="313.14999999999998">
      <c r="H19" s="81" t="s">
        <v>291</v>
      </c>
      <c r="I19" s="91" t="s">
        <v>292</v>
      </c>
      <c r="J19" s="158" t="s">
        <v>264</v>
      </c>
      <c r="K19" s="158" t="str">
        <f t="shared" si="2"/>
        <v>To help incorporate gender considerations into changes as a result of external shocks and crises, you may consider one or more of the following recommendations:
· Assess the capacity/vulnerability for women to absorb and adapt to an external shock, and support diversification of income steams, livelihoods, and development of resilience. Recognise that women are more vulnerable to external shock and face additional burdens (e.g lack of sexual and reproductive health care, greater economic vulnerability, restricted movement, increased burden of children out of school, increased rsik of SGBV)
· Establish structures to support women during shocks, such as partnerships with saving institutions and SACCOs, strengthen women's self-help groups
· Consult female workers/customers regarding shifts in their needs, preferences, and realities as a result of external shocks and ensure this is reflected in the adaptations made
· Explore flexible product and service provisions, such as smaller quantities at lower price points or payment plans and investigate new market linkages to ensure customer income continuity</v>
      </c>
      <c r="L19" s="158" t="s">
        <v>293</v>
      </c>
      <c r="M19" s="158" t="s">
        <v>283</v>
      </c>
      <c r="N19" s="158" t="s">
        <v>284</v>
      </c>
      <c r="O19" s="158" t="str">
        <f t="shared" si="1"/>
        <v>Given the partner/project does not tailor their services based on women's needs and preference, they are not yet ready to answer the question on the right. Please go back to Step 1 and share the high-level guidance provided on column H.</v>
      </c>
    </row>
    <row r="20" spans="8:16" ht="174">
      <c r="H20" s="81" t="s">
        <v>294</v>
      </c>
      <c r="I20" s="91" t="s">
        <v>295</v>
      </c>
      <c r="J20" s="158" t="s">
        <v>264</v>
      </c>
      <c r="K20" s="158" t="str">
        <f t="shared" si="2"/>
        <v>To help support equal income and productivity by gender, you may consider one or more of the following recommendations:
· Investigate factors of productivity (e.g., seeds, irrigation services) and market access to understand differences in income or productivity based on gender and ensure interventions/services are tailored to reflect the different needs of men and women.
· Identify actions to equalize access to drivers of productivity and income, and set targets for improvement as part of a gender strategy
· Apply the IDH Salary Matrix for living wage v2.0 to identify gaps between customers' current wages and IDH's established minimum living wages</v>
      </c>
      <c r="L20" s="158" t="s">
        <v>296</v>
      </c>
      <c r="M20" s="158" t="s">
        <v>283</v>
      </c>
      <c r="N20" s="158" t="s">
        <v>284</v>
      </c>
      <c r="O20" s="158" t="str">
        <f t="shared" si="1"/>
        <v>Given the partner/project does not tailor their services based on women's needs and preference, they are not yet ready to answer the question on the right. Please go back to Step 1 and share the high-level guidance provided on column H.</v>
      </c>
    </row>
    <row r="21" spans="8:16" ht="278.45">
      <c r="H21" s="81" t="s">
        <v>297</v>
      </c>
      <c r="I21" s="92" t="s">
        <v>298</v>
      </c>
      <c r="J21" s="158" t="s">
        <v>299</v>
      </c>
      <c r="K21" s="158" t="str">
        <f t="shared" si="2"/>
        <v>To help ensure customers have control over his or her resources, you may consider suggesting one or more of the following recommendations:
· Ensure women are able to benefit from income increases resulting from assets (e.g., by sending payments directly to women’s bank accounts)
· Assign contracts to individuals within households and/or joint contracts instead of only to household heads
· Sell inputs directly to both men and women customers, whether or not they are the household heads or not, and tailor timing and length of trainings on application of inputs to men’s and women’s existing responsibilities (e.g., childcare) 
· Expand access to credit through innovative credit scoring approaches that do not require formal credit histories (e.g., psychometric data that forecasts likelihood of default); bundled or joint loans with encouraged savings programs; landless collateral or non-collateral loans; and facilitating access to IDs necessary for financial services, including innovative IDs (e.g., biometric ID registration)</v>
      </c>
      <c r="L21" s="158" t="s">
        <v>300</v>
      </c>
      <c r="M21" s="158" t="s">
        <v>301</v>
      </c>
      <c r="N21" s="158" t="s">
        <v>302</v>
      </c>
      <c r="O21" s="158" t="str">
        <f t="shared" si="1"/>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row>
    <row r="22" spans="8:16" ht="330.6">
      <c r="H22" s="81" t="s">
        <v>303</v>
      </c>
      <c r="I22" s="92" t="s">
        <v>304</v>
      </c>
      <c r="J22" s="158" t="s">
        <v>299</v>
      </c>
      <c r="K22" s="158" t="str">
        <f t="shared" si="2"/>
        <v>To help support women's positioning in high-value roles, you may consider one or more of the following recommendations:
· Identify barriers to women's positioning in high-value (e.g., leadership, agro-dealership) roles, including gender norms and stereotypes around leadership, unpaid care and domestic work (through consultations including with women to identify their needs) and find opportunities to address them 
· Provide resources, encouragement, and other support (e.g., business development services, leadership training etc.) to women interested in assuming higher-value and/or leadership roles to build their skills and agency.
· Ensure that market information, information about new associations, and leadership or market opportunities are shared through communication channels used by both men and women and that women are explicitly invited to participate / encouraged to apply.
· Encourage association membership, leadership, and access to decision-making based on participation in value chains (e.g., through production) instead of access factors such as land titles
· Support women's self-help groups and women's collectives as a mechanism for greater autonomy, leadership, and decision-making power</v>
      </c>
      <c r="L22" s="158" t="s">
        <v>305</v>
      </c>
      <c r="M22" s="158" t="s">
        <v>301</v>
      </c>
      <c r="N22" s="158" t="s">
        <v>302</v>
      </c>
      <c r="O22" s="158" t="str">
        <f t="shared" si="1"/>
        <v>Given that the partner /project does not integrate actitivies and/or services  that allow women to have more independence and control over resources or move into roles in which they can gain more value, they are not yet ready to answer the question on the right. Please go back to Step 1 and share the high-level guidance provided on column H.</v>
      </c>
    </row>
    <row r="23" spans="8:16" ht="409.6">
      <c r="H23" s="84" t="s">
        <v>306</v>
      </c>
      <c r="I23" s="147" t="s">
        <v>307</v>
      </c>
      <c r="J23" s="158" t="s">
        <v>299</v>
      </c>
      <c r="K23" s="158" t="str">
        <f t="shared" si="2"/>
        <v xml:space="preserve">To help combat gender norms and stereotypes, you may consider suggesting one or more of the following recommendations:
· Enhance women's access to land and land ownership, for example by allowing participants to work on land that they do not own, or developing pathways for formal land ownership, e.g through policy change and/or introducing local bylaws
· Support women and men to access to driver's licenses / IDs, so that they can access resources and assets historically restricted from, or work to remove this criteria so that women are not excluded.
· Bring men into the conversation through guided conversations or behavior change communication around stereotypes and norms on women's roles
· Explicitly invite women in the community to leadership positions related to the project (e.g., community representative) and provide enabling support (e.g., around childcare, unpaid domestic work)
· Consider delivering messaging promoting the value of women's leadership as part of the intervention (if community-based) in order to combat gender stereotypes inhibiting women's leadership
· Explore other barriers to women's leadership (e.g., restrictions on mobility, climate education) and take steps to mitigate them as part of the intervention
· Support women's self-help groups and women's collectives as a mechanism for greater autonomy, leadership, and decision-making power. If possible, support these groups to establish VSLA/saving groups to increase women's access to loans and credit and provide a space for women to build networks and (collective) agency. The VSLAs will give women a safe and private space to gain financial literacy and access credit.
· Ensure women are able to benefit from income increases resulting from asset increases (e.g., by sending payments directly to women’s bank accounts) or finding other ways for women to receive money if they do not have a bank account 
· Consider integrating a household decision making component to encourage reflection on men and women's contribution to the household (paid and unpaid) and encourage joint decision making rather than male-led decision making. This will also potentially reduce violence and increase women's control over resources </v>
      </c>
      <c r="L23" s="80" t="s">
        <v>308</v>
      </c>
      <c r="M23" s="158" t="s">
        <v>301</v>
      </c>
      <c r="N23" s="158" t="s">
        <v>302</v>
      </c>
      <c r="O23" s="158" t="s">
        <v>301</v>
      </c>
      <c r="P23" s="158" t="s">
        <v>302</v>
      </c>
    </row>
  </sheetData>
  <sheetProtection algorithmName="SHA-512" hashValue="155JBlt+NcoNbXGkZo6CQDUpZfsBFgx+cfgijCTWNNK2oj2dNzLIr6R+E3uNW8HDxscWKvfSiVeQXt9seYZkww==" saltValue="EVXBC+o/dPbVin2oVgdKEQ==" spinCount="100000" sheet="1" objects="1" scenarios="1"/>
  <mergeCells count="3">
    <mergeCell ref="B5:F5"/>
    <mergeCell ref="H5:N5"/>
    <mergeCell ref="Q5:W5"/>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a83fb05-25c4-4fe8-9c7d-8cc98df650b4" xsi:nil="true"/>
    <lcf76f155ced4ddcb4097134ff3c332f xmlns="293f2f4e-bf4f-462a-8aa9-c9344d3b0b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8A1869D9F3B24F964413BE326807C6" ma:contentTypeVersion="11" ma:contentTypeDescription="Create a new document." ma:contentTypeScope="" ma:versionID="c7080ae346f602904ffb1c595fc450df">
  <xsd:schema xmlns:xsd="http://www.w3.org/2001/XMLSchema" xmlns:xs="http://www.w3.org/2001/XMLSchema" xmlns:p="http://schemas.microsoft.com/office/2006/metadata/properties" xmlns:ns2="293f2f4e-bf4f-462a-8aa9-c9344d3b0b97" xmlns:ns3="fa83fb05-25c4-4fe8-9c7d-8cc98df650b4" targetNamespace="http://schemas.microsoft.com/office/2006/metadata/properties" ma:root="true" ma:fieldsID="afcd5aaae235640c6f27aeab3fcd36be" ns2:_="" ns3:_="">
    <xsd:import namespace="293f2f4e-bf4f-462a-8aa9-c9344d3b0b97"/>
    <xsd:import namespace="fa83fb05-25c4-4fe8-9c7d-8cc98df650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3f2f4e-bf4f-462a-8aa9-c9344d3b0b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3e38c7f-ba22-40b3-8743-e019f93da4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83fb05-25c4-4fe8-9c7d-8cc98df650b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762f7de-d13f-4eac-a930-4a832f7c55e8}" ma:internalName="TaxCatchAll" ma:showField="CatchAllData" ma:web="489bf8ad-8a60-42ff-8e54-2b18d57a73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DE60E-4BE5-4E9C-B708-970605578140}"/>
</file>

<file path=customXml/itemProps2.xml><?xml version="1.0" encoding="utf-8"?>
<ds:datastoreItem xmlns:ds="http://schemas.openxmlformats.org/officeDocument/2006/customXml" ds:itemID="{0B1AA23F-DC01-49BA-8E59-224F1BB1BE3B}"/>
</file>

<file path=customXml/itemProps3.xml><?xml version="1.0" encoding="utf-8"?>
<ds:datastoreItem xmlns:ds="http://schemas.openxmlformats.org/officeDocument/2006/customXml" ds:itemID="{819B719E-F069-40F3-9451-0C6E5D5713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nrodriguez</dc:creator>
  <cp:keywords/>
  <dc:description/>
  <cp:lastModifiedBy>Shivani Moenesar</cp:lastModifiedBy>
  <cp:revision/>
  <dcterms:created xsi:type="dcterms:W3CDTF">2014-06-26T16:00:47Z</dcterms:created>
  <dcterms:modified xsi:type="dcterms:W3CDTF">2022-11-02T15:30:50Z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0x010100B08A1869D9F3B24F964413BE326807C6</vt:lpwstr>
  </property>
  <property fmtid="{D5CDD505-2E9C-101B-9397-08002B2CF9AE}" pid="3" name="MediaServiceImageTags">
    <vt:lpwstr/>
  </property>
</Properties>
</file>